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720"/>
  </bookViews>
  <sheets>
    <sheet name="List1" sheetId="1" r:id="rId1"/>
  </sheets>
  <definedNames>
    <definedName name="_xlnm.Print_Area" localSheetId="0">List1!$A$1:$E$353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5" i="1" l="1"/>
  <c r="E324" i="1" s="1"/>
  <c r="E323" i="1" s="1"/>
  <c r="E319" i="1"/>
  <c r="E318" i="1" s="1"/>
  <c r="E320" i="1"/>
  <c r="E331" i="1"/>
  <c r="E329" i="1" s="1"/>
  <c r="E336" i="1"/>
  <c r="E335" i="1" s="1"/>
  <c r="E334" i="1" s="1"/>
  <c r="E298" i="1"/>
  <c r="E305" i="1"/>
  <c r="E315" i="1"/>
  <c r="E285" i="1"/>
  <c r="E277" i="1"/>
  <c r="E276" i="1" s="1"/>
  <c r="E275" i="1" s="1"/>
  <c r="E282" i="1"/>
  <c r="E290" i="1"/>
  <c r="E293" i="1"/>
  <c r="E264" i="1"/>
  <c r="E267" i="1"/>
  <c r="E271" i="1"/>
  <c r="E270" i="1" s="1"/>
  <c r="E272" i="1"/>
  <c r="E252" i="1"/>
  <c r="E251" i="1" s="1"/>
  <c r="E250" i="1" s="1"/>
  <c r="E258" i="1"/>
  <c r="E257" i="1" s="1"/>
  <c r="E259" i="1"/>
  <c r="E231" i="1"/>
  <c r="E233" i="1"/>
  <c r="E239" i="1"/>
  <c r="E241" i="1"/>
  <c r="E245" i="1"/>
  <c r="E246" i="1"/>
  <c r="E247" i="1"/>
  <c r="E212" i="1"/>
  <c r="E215" i="1"/>
  <c r="E221" i="1"/>
  <c r="E220" i="1" s="1"/>
  <c r="E219" i="1" s="1"/>
  <c r="E226" i="1"/>
  <c r="E228" i="1"/>
  <c r="E194" i="1"/>
  <c r="E193" i="1" s="1"/>
  <c r="E192" i="1" s="1"/>
  <c r="E200" i="1"/>
  <c r="E199" i="1" s="1"/>
  <c r="E198" i="1" s="1"/>
  <c r="E204" i="1"/>
  <c r="E203" i="1" s="1"/>
  <c r="E205" i="1"/>
  <c r="E166" i="1"/>
  <c r="E169" i="1"/>
  <c r="E171" i="1"/>
  <c r="E176" i="1"/>
  <c r="E178" i="1"/>
  <c r="E181" i="1"/>
  <c r="E183" i="1"/>
  <c r="E189" i="1"/>
  <c r="E188" i="1" s="1"/>
  <c r="E146" i="1"/>
  <c r="E143" i="1" s="1"/>
  <c r="E153" i="1"/>
  <c r="E155" i="1"/>
  <c r="E157" i="1"/>
  <c r="E160" i="1"/>
  <c r="E123" i="1"/>
  <c r="E125" i="1"/>
  <c r="E130" i="1"/>
  <c r="E132" i="1"/>
  <c r="E135" i="1"/>
  <c r="E138" i="1"/>
  <c r="E101" i="1"/>
  <c r="E107" i="1"/>
  <c r="E114" i="1"/>
  <c r="E118" i="1"/>
  <c r="E86" i="1"/>
  <c r="E85" i="1" s="1"/>
  <c r="E93" i="1"/>
  <c r="E92" i="1" s="1"/>
  <c r="D73" i="1"/>
  <c r="D72" i="1" s="1"/>
  <c r="D71" i="1" s="1"/>
  <c r="E73" i="1"/>
  <c r="E72" i="1" s="1"/>
  <c r="E71" i="1" s="1"/>
  <c r="E61" i="1"/>
  <c r="B10" i="1" s="1"/>
  <c r="E33" i="1"/>
  <c r="E48" i="1"/>
  <c r="D93" i="1"/>
  <c r="D336" i="1"/>
  <c r="D335" i="1" s="1"/>
  <c r="D334" i="1" s="1"/>
  <c r="D331" i="1"/>
  <c r="D329" i="1" s="1"/>
  <c r="D325" i="1"/>
  <c r="D324" i="1"/>
  <c r="D323" i="1" s="1"/>
  <c r="D298" i="1"/>
  <c r="D320" i="1"/>
  <c r="D319" i="1"/>
  <c r="D318" i="1" s="1"/>
  <c r="D315" i="1"/>
  <c r="D305" i="1"/>
  <c r="D293" i="1"/>
  <c r="D290" i="1"/>
  <c r="D285" i="1"/>
  <c r="D282" i="1"/>
  <c r="D277" i="1"/>
  <c r="D276" i="1" s="1"/>
  <c r="D275" i="1" s="1"/>
  <c r="D272" i="1"/>
  <c r="C271" i="1"/>
  <c r="C270" i="1" s="1"/>
  <c r="D271" i="1"/>
  <c r="D270" i="1" s="1"/>
  <c r="B271" i="1"/>
  <c r="D267" i="1"/>
  <c r="D264" i="1"/>
  <c r="D259" i="1"/>
  <c r="D138" i="1"/>
  <c r="D135" i="1"/>
  <c r="D132" i="1"/>
  <c r="D258" i="1"/>
  <c r="D257" i="1" s="1"/>
  <c r="D252" i="1"/>
  <c r="D251" i="1" s="1"/>
  <c r="D250" i="1" s="1"/>
  <c r="D247" i="1"/>
  <c r="D246" i="1"/>
  <c r="D245" i="1"/>
  <c r="D241" i="1"/>
  <c r="D239" i="1"/>
  <c r="D233" i="1"/>
  <c r="D231" i="1"/>
  <c r="D228" i="1"/>
  <c r="D226" i="1"/>
  <c r="D221" i="1"/>
  <c r="D220" i="1" s="1"/>
  <c r="D219" i="1" s="1"/>
  <c r="D215" i="1"/>
  <c r="D212" i="1"/>
  <c r="D210" i="1"/>
  <c r="D205" i="1"/>
  <c r="D204" i="1"/>
  <c r="D203" i="1" s="1"/>
  <c r="D200" i="1"/>
  <c r="D199" i="1" s="1"/>
  <c r="D198" i="1" s="1"/>
  <c r="D194" i="1"/>
  <c r="D193" i="1" s="1"/>
  <c r="D192" i="1" s="1"/>
  <c r="D189" i="1"/>
  <c r="D188" i="1" s="1"/>
  <c r="D183" i="1"/>
  <c r="D181" i="1"/>
  <c r="D178" i="1"/>
  <c r="D176" i="1"/>
  <c r="D171" i="1"/>
  <c r="D169" i="1"/>
  <c r="D166" i="1"/>
  <c r="D160" i="1"/>
  <c r="D157" i="1"/>
  <c r="D155" i="1"/>
  <c r="D153" i="1"/>
  <c r="D146" i="1"/>
  <c r="D142" i="1" s="1"/>
  <c r="D130" i="1"/>
  <c r="D125" i="1"/>
  <c r="D123" i="1"/>
  <c r="D118" i="1"/>
  <c r="D114" i="1"/>
  <c r="D107" i="1"/>
  <c r="D105" i="1"/>
  <c r="D101" i="1"/>
  <c r="D86" i="1"/>
  <c r="D84" i="1" s="1"/>
  <c r="D48" i="1"/>
  <c r="C61" i="1"/>
  <c r="B61" i="1"/>
  <c r="D61" i="1"/>
  <c r="D33" i="1"/>
  <c r="C259" i="1"/>
  <c r="C315" i="1"/>
  <c r="C305" i="1"/>
  <c r="C298" i="1"/>
  <c r="C336" i="1"/>
  <c r="C335" i="1" s="1"/>
  <c r="C334" i="1" s="1"/>
  <c r="C331" i="1"/>
  <c r="C330" i="1" s="1"/>
  <c r="C324" i="1"/>
  <c r="C323" i="1" s="1"/>
  <c r="C325" i="1"/>
  <c r="C320" i="1"/>
  <c r="C319" i="1"/>
  <c r="C318" i="1" s="1"/>
  <c r="C293" i="1"/>
  <c r="B293" i="1"/>
  <c r="C290" i="1"/>
  <c r="B290" i="1"/>
  <c r="C285" i="1"/>
  <c r="B285" i="1"/>
  <c r="C282" i="1"/>
  <c r="B282" i="1"/>
  <c r="C277" i="1"/>
  <c r="C276" i="1" s="1"/>
  <c r="C275" i="1" s="1"/>
  <c r="B277" i="1"/>
  <c r="B276" i="1" s="1"/>
  <c r="B275" i="1" s="1"/>
  <c r="C272" i="1"/>
  <c r="B272" i="1"/>
  <c r="C267" i="1"/>
  <c r="B267" i="1"/>
  <c r="C264" i="1"/>
  <c r="B264" i="1"/>
  <c r="C132" i="1"/>
  <c r="C138" i="1"/>
  <c r="C135" i="1"/>
  <c r="C130" i="1"/>
  <c r="C258" i="1"/>
  <c r="C257" i="1" s="1"/>
  <c r="C252" i="1"/>
  <c r="C251" i="1" s="1"/>
  <c r="C250" i="1" s="1"/>
  <c r="C247" i="1"/>
  <c r="C246" i="1"/>
  <c r="C245" i="1"/>
  <c r="C241" i="1"/>
  <c r="C239" i="1"/>
  <c r="C233" i="1"/>
  <c r="C231" i="1"/>
  <c r="C228" i="1"/>
  <c r="C226" i="1"/>
  <c r="B226" i="1"/>
  <c r="B228" i="1"/>
  <c r="C221" i="1"/>
  <c r="C220" i="1" s="1"/>
  <c r="C219" i="1" s="1"/>
  <c r="C215" i="1"/>
  <c r="C212" i="1"/>
  <c r="C210" i="1"/>
  <c r="C205" i="1"/>
  <c r="C204" i="1"/>
  <c r="C203" i="1" s="1"/>
  <c r="C200" i="1"/>
  <c r="C199" i="1" s="1"/>
  <c r="C198" i="1" s="1"/>
  <c r="C194" i="1"/>
  <c r="C193" i="1" s="1"/>
  <c r="C192" i="1" s="1"/>
  <c r="C189" i="1"/>
  <c r="C188" i="1" s="1"/>
  <c r="B189" i="1"/>
  <c r="B188" i="1" s="1"/>
  <c r="C183" i="1"/>
  <c r="C181" i="1"/>
  <c r="C178" i="1"/>
  <c r="C176" i="1"/>
  <c r="C166" i="1"/>
  <c r="C171" i="1"/>
  <c r="C169" i="1"/>
  <c r="C160" i="1"/>
  <c r="C157" i="1"/>
  <c r="C155" i="1"/>
  <c r="C153" i="1"/>
  <c r="C146" i="1"/>
  <c r="C143" i="1" s="1"/>
  <c r="C125" i="1"/>
  <c r="C123" i="1"/>
  <c r="C118" i="1"/>
  <c r="C114" i="1"/>
  <c r="C101" i="1"/>
  <c r="C105" i="1"/>
  <c r="C93" i="1"/>
  <c r="C92" i="1" s="1"/>
  <c r="C86" i="1"/>
  <c r="C85" i="1" s="1"/>
  <c r="C73" i="1"/>
  <c r="C72" i="1" s="1"/>
  <c r="C71" i="1" s="1"/>
  <c r="C48" i="1"/>
  <c r="C33" i="1"/>
  <c r="B153" i="1"/>
  <c r="B13" i="1" l="1"/>
  <c r="B14" i="1"/>
  <c r="B12" i="1"/>
  <c r="B11" i="1"/>
  <c r="B15" i="1"/>
  <c r="B16" i="1" s="1"/>
  <c r="E289" i="1"/>
  <c r="E288" i="1" s="1"/>
  <c r="E151" i="1"/>
  <c r="E330" i="1"/>
  <c r="E209" i="1"/>
  <c r="E208" i="1" s="1"/>
  <c r="E99" i="1"/>
  <c r="E100" i="1" s="1"/>
  <c r="D122" i="1"/>
  <c r="D121" i="1" s="1"/>
  <c r="E263" i="1"/>
  <c r="E262" i="1" s="1"/>
  <c r="E297" i="1"/>
  <c r="E296" i="1"/>
  <c r="E281" i="1"/>
  <c r="E280" i="1" s="1"/>
  <c r="E237" i="1"/>
  <c r="E238" i="1"/>
  <c r="E225" i="1"/>
  <c r="E224" i="1"/>
  <c r="E174" i="1"/>
  <c r="E165" i="1"/>
  <c r="E164" i="1" s="1"/>
  <c r="E175" i="1"/>
  <c r="E122" i="1"/>
  <c r="E121" i="1" s="1"/>
  <c r="E113" i="1"/>
  <c r="E142" i="1"/>
  <c r="E152" i="1"/>
  <c r="E129" i="1"/>
  <c r="E128" i="1" s="1"/>
  <c r="E84" i="1"/>
  <c r="E32" i="1"/>
  <c r="E31" i="1" s="1"/>
  <c r="B224" i="1"/>
  <c r="B263" i="1"/>
  <c r="D32" i="1"/>
  <c r="D31" i="1" s="1"/>
  <c r="C224" i="1"/>
  <c r="D92" i="1"/>
  <c r="D330" i="1"/>
  <c r="D296" i="1"/>
  <c r="D113" i="1"/>
  <c r="D112" i="1" s="1"/>
  <c r="D297" i="1"/>
  <c r="D289" i="1"/>
  <c r="D288" i="1" s="1"/>
  <c r="D281" i="1"/>
  <c r="D280" i="1" s="1"/>
  <c r="D263" i="1"/>
  <c r="D262" i="1" s="1"/>
  <c r="D129" i="1"/>
  <c r="D128" i="1" s="1"/>
  <c r="D237" i="1"/>
  <c r="D238" i="1"/>
  <c r="D224" i="1"/>
  <c r="D225" i="1"/>
  <c r="D209" i="1"/>
  <c r="D208" i="1" s="1"/>
  <c r="D174" i="1"/>
  <c r="D175" i="1"/>
  <c r="D165" i="1"/>
  <c r="D164" i="1" s="1"/>
  <c r="D151" i="1"/>
  <c r="D152" i="1"/>
  <c r="D143" i="1"/>
  <c r="D99" i="1"/>
  <c r="D100" i="1" s="1"/>
  <c r="D85" i="1"/>
  <c r="C129" i="1"/>
  <c r="C128" i="1" s="1"/>
  <c r="C297" i="1"/>
  <c r="C296" i="1"/>
  <c r="C289" i="1"/>
  <c r="C288" i="1" s="1"/>
  <c r="B289" i="1"/>
  <c r="B288" i="1" s="1"/>
  <c r="C329" i="1"/>
  <c r="C281" i="1"/>
  <c r="C280" i="1" s="1"/>
  <c r="B281" i="1"/>
  <c r="B280" i="1" s="1"/>
  <c r="C263" i="1"/>
  <c r="C262" i="1" s="1"/>
  <c r="B225" i="1"/>
  <c r="C99" i="1"/>
  <c r="C100" i="1" s="1"/>
  <c r="C113" i="1"/>
  <c r="C112" i="1" s="1"/>
  <c r="C84" i="1"/>
  <c r="C225" i="1"/>
  <c r="C122" i="1"/>
  <c r="C121" i="1" s="1"/>
  <c r="C142" i="1"/>
  <c r="C237" i="1"/>
  <c r="C238" i="1"/>
  <c r="C209" i="1"/>
  <c r="C208" i="1" s="1"/>
  <c r="C175" i="1"/>
  <c r="C174" i="1"/>
  <c r="C165" i="1"/>
  <c r="C164" i="1" s="1"/>
  <c r="C151" i="1"/>
  <c r="C152" i="1"/>
  <c r="C32" i="1"/>
  <c r="C31" i="1" s="1"/>
  <c r="B336" i="1"/>
  <c r="B325" i="1"/>
  <c r="B331" i="1"/>
  <c r="B330" i="1" s="1"/>
  <c r="B324" i="1"/>
  <c r="B323" i="1" s="1"/>
  <c r="B320" i="1"/>
  <c r="B319" i="1"/>
  <c r="B318" i="1" s="1"/>
  <c r="B315" i="1"/>
  <c r="B305" i="1"/>
  <c r="B298" i="1"/>
  <c r="B258" i="1"/>
  <c r="B259" i="1"/>
  <c r="B146" i="1"/>
  <c r="B142" i="1" s="1"/>
  <c r="B86" i="1"/>
  <c r="B252" i="1"/>
  <c r="B251" i="1" s="1"/>
  <c r="B250" i="1" s="1"/>
  <c r="B247" i="1"/>
  <c r="B245" i="1"/>
  <c r="B246" i="1"/>
  <c r="B241" i="1"/>
  <c r="B239" i="1"/>
  <c r="B233" i="1"/>
  <c r="B231" i="1"/>
  <c r="B221" i="1"/>
  <c r="B210" i="1"/>
  <c r="B204" i="1"/>
  <c r="B205" i="1"/>
  <c r="B194" i="1"/>
  <c r="B176" i="1"/>
  <c r="B181" i="1"/>
  <c r="B166" i="1"/>
  <c r="B160" i="1"/>
  <c r="B157" i="1"/>
  <c r="B135" i="1"/>
  <c r="B138" i="1"/>
  <c r="B132" i="1"/>
  <c r="B155" i="1"/>
  <c r="B118" i="1"/>
  <c r="B73" i="1"/>
  <c r="E112" i="1" l="1"/>
  <c r="E340" i="1"/>
  <c r="D340" i="1"/>
  <c r="C340" i="1"/>
  <c r="B151" i="1"/>
  <c r="B152" i="1"/>
  <c r="B335" i="1"/>
  <c r="B334" i="1" s="1"/>
  <c r="B296" i="1"/>
  <c r="B193" i="1"/>
  <c r="B192" i="1" s="1"/>
  <c r="B72" i="1"/>
  <c r="B71" i="1" s="1"/>
  <c r="B297" i="1"/>
  <c r="B329" i="1"/>
  <c r="B238" i="1"/>
  <c r="B143" i="1"/>
  <c r="B237" i="1"/>
  <c r="B33" i="1"/>
  <c r="B257" i="1"/>
  <c r="B220" i="1"/>
  <c r="B219" i="1" s="1"/>
  <c r="B212" i="1"/>
  <c r="B215" i="1"/>
  <c r="B200" i="1"/>
  <c r="B199" i="1" s="1"/>
  <c r="B198" i="1" s="1"/>
  <c r="B183" i="1"/>
  <c r="B178" i="1"/>
  <c r="B169" i="1"/>
  <c r="B171" i="1"/>
  <c r="B130" i="1"/>
  <c r="B129" i="1" s="1"/>
  <c r="B128" i="1" s="1"/>
  <c r="B123" i="1"/>
  <c r="B125" i="1"/>
  <c r="B114" i="1"/>
  <c r="B113" i="1" s="1"/>
  <c r="B105" i="1"/>
  <c r="B101" i="1"/>
  <c r="B93" i="1"/>
  <c r="B92" i="1" s="1"/>
  <c r="B85" i="1"/>
  <c r="B48" i="1"/>
  <c r="B175" i="1" l="1"/>
  <c r="B32" i="1"/>
  <c r="B209" i="1"/>
  <c r="B208" i="1" s="1"/>
  <c r="B99" i="1"/>
  <c r="B100" i="1" s="1"/>
  <c r="B122" i="1"/>
  <c r="B121" i="1" s="1"/>
  <c r="B112" i="1"/>
  <c r="B84" i="1"/>
  <c r="B165" i="1"/>
  <c r="B164" i="1" s="1"/>
  <c r="B174" i="1"/>
  <c r="B203" i="1"/>
  <c r="B31" i="1" l="1"/>
  <c r="B340" i="1"/>
</calcChain>
</file>

<file path=xl/sharedStrings.xml><?xml version="1.0" encoding="utf-8"?>
<sst xmlns="http://schemas.openxmlformats.org/spreadsheetml/2006/main" count="313" uniqueCount="181">
  <si>
    <t>Ostale pomoći-EU</t>
  </si>
  <si>
    <t>Pomoći</t>
  </si>
  <si>
    <t>Opći prihodi i primici</t>
  </si>
  <si>
    <t>I.  OPĆENITO</t>
  </si>
  <si>
    <t>Naziv objekata i uređaja /vrsta radova</t>
  </si>
  <si>
    <t>Prihodi za posebne namjene</t>
  </si>
  <si>
    <t>Izgradnja objekata i uređaja vodoopskrbe i projekata</t>
  </si>
  <si>
    <t>Izgradnja vodovoda-NOVE DIONICE</t>
  </si>
  <si>
    <t>Izgradnja objekata i uređaja odvodnje</t>
  </si>
  <si>
    <t>Ostali građevinski objekti - izgradnja kanalizacije (Centar Marije Bistrice)</t>
  </si>
  <si>
    <t>Izgradnja javne rasvjete</t>
  </si>
  <si>
    <t>Uređenje doma kulture - rekonstrukcija i opremanje</t>
  </si>
  <si>
    <t>Izgradnja nogostupa</t>
  </si>
  <si>
    <t>II. GRADNJA OBJEKATA I UREĐAJA KOMUNALNE INFRASTRUKTURE</t>
  </si>
  <si>
    <t>3. Pod javnom rasvjetom podrazumijevaju se objekti i uređaji za rasvjetljavanje javnih površina, te javnih cesta i nerazvrstanih cesta kao i stvaranje uvjeta za njihovo funkcioniranje, a u nastavku se daje opis poslova s procjenom troškova granje pojedinih objekata i uređaja javne rasvjete s iskazanim izvorom financijskih sredstava.</t>
  </si>
  <si>
    <t>1. U smislu ovog Programa pod gradnjom javnih površina podrazumijeva se gradnja i uređenje javnih prometnih površina  (trgovi, pločnici, javni prolazi, šetališta i sl.) javnih zelenih površina (dječja igrališta s pripadajućom opremom, parkovi, javni športski i rekreacijski prostori i sl.) te javnih objekata i uređaja (groblja, tržni prostor i drugi slični objekti, dječji vrtić, dom kulture, društveni domovi, vatrogasni domovi te drugi slični objekti i uređaji), a u nastavku se daje opis poslova s procjenom troškova gradnje pojedinih objekata i uređaja javnih površina s iskazanim izvorom financijskih sredstava.</t>
  </si>
  <si>
    <t>2. Pod cestama i ostalim prometnim površinama podrazumijevaju se radovi na izgradnji odnosno rekonstrukciji prometnica i prometnih površina, izgradnja i uređenje nogostupa, stajališta, mostova te modernizacija-asfaltiranje nerazvrstanih ceste, a u nastavku Programa daje se opis poslova s procjenom troškova gradnje, stručnog nadzora i ostalih usluga i radova s iskazanim izvorom financijskih sredstava.</t>
  </si>
  <si>
    <t>Izgradnja i asfaltiranje cesta</t>
  </si>
  <si>
    <t>Troškovi gradnje objekata i uređaja komunalne infrastrukture procijenjeni su temeljem važećih cijena gradnje tih i sličnih objekata u vrijeme izrade ovog Programa te će se točan opseg vrijednosti radova utvrditi nakon ishođenja tehničke dokumentacije i provedenog postupka nabave.</t>
  </si>
  <si>
    <t>Vlastiti prihodi - općina</t>
  </si>
  <si>
    <t xml:space="preserve"> - opći prihodi i primici:</t>
  </si>
  <si>
    <t xml:space="preserve"> - prihodi za posebne namjene:</t>
  </si>
  <si>
    <t xml:space="preserve"> - prihodi od pomoći EU:</t>
  </si>
  <si>
    <t xml:space="preserve"> - prihodi od kapitalnih potpora (pomoći): </t>
  </si>
  <si>
    <t xml:space="preserve"> - namjenski primici od zaduživanja: </t>
  </si>
  <si>
    <t xml:space="preserve"> - vlastiti prihodi općine:</t>
  </si>
  <si>
    <t>III. ZAVRŠNE ODREDBE</t>
  </si>
  <si>
    <t>Predsjednik</t>
  </si>
  <si>
    <t>Općinskog vijeća</t>
  </si>
  <si>
    <t>Teodor Švaljek, ing.</t>
  </si>
  <si>
    <t>U okviru sredstava za provedu ovog Programa dopuštena je preraspodjela utvrđenih sredstava između pojedinih rashoda i izdataka u cilju efikasnijeg i racionalnijeg ostvarivanja Programa i poboljšanja stanja u djelatnostima, a uz odobrenje načelnika.</t>
  </si>
  <si>
    <t xml:space="preserve">Pomoći </t>
  </si>
  <si>
    <t>Namjenski primici od zaduživanja</t>
  </si>
  <si>
    <t>INVESTICIJE - D ZONA</t>
  </si>
  <si>
    <t>PODUZETNIČKA ZONA MARIJA BISTRICA 1.</t>
  </si>
  <si>
    <t>Spomen obilježje Hrvatskim braniteljima</t>
  </si>
  <si>
    <t>Izgradnja dječjeg igrališta kod novog vrtića</t>
  </si>
  <si>
    <t xml:space="preserve">Stručni nadzor </t>
  </si>
  <si>
    <t>Dogradnja i opremanje dječjeg vrtića "Pušlek" Marija Bistrica</t>
  </si>
  <si>
    <t>Projektiranje dogradnje novog DV</t>
  </si>
  <si>
    <t>Dogradnja novog DV Pušlek</t>
  </si>
  <si>
    <t>Grobni okviri na novom groblju MB</t>
  </si>
  <si>
    <t>UKUPNO</t>
  </si>
  <si>
    <t>Ovim programom određuje se:
1. građevine komunalne infrastrukture koje će se graditi radi uređenja neuređenih dijelova građevinskog područja
2. građevine komunalne infrastrukture koje će se graditi u uređenim dijelovima građevinskog područja
3. građevine komunalne infrastrukture koje će se graditi izvan građevinskog područja
4. postojeće građevine komunalne infrastrukture koje će se rekonstruirati i način rekonstrukcije
5. građevine komunalne infrastrukture koje će se uklanjati
6. druga pitanja određena ovim Zakonom i posebnim zakonom.</t>
  </si>
  <si>
    <t>Građevine komunalne infrastrukture koje će se graditi radi uređenja neuređenih dijelova građevinskog područja:</t>
  </si>
  <si>
    <t>Postojeće građevine komunalne infrastrukture koje će se rekonstruirati na način da se stare dotrajale lampe zamijene novim:</t>
  </si>
  <si>
    <t>Građevine komunalne infrastrukture koje će se graditi u uređenim dijelovima građevinskog područja:</t>
  </si>
  <si>
    <t>Projektna dokumentacija</t>
  </si>
  <si>
    <t>Stručni nadzor - CESTE</t>
  </si>
  <si>
    <t>Građevine komunalne infrastrukture koje će rekonstruirati i to asfaltiranjem postojećih makadamskih cesta:</t>
  </si>
  <si>
    <t>Oprema za održavanje i zaštitu-vodovodne pumpe</t>
  </si>
  <si>
    <t>Ostala zemljišta</t>
  </si>
  <si>
    <t>Ostala javna rasvjeta</t>
  </si>
  <si>
    <t>Ostala uredska oprema - ELEKTRONIČKO KINO PLATNO</t>
  </si>
  <si>
    <t>Ostale pomoći - EU</t>
  </si>
  <si>
    <t>Pristupna cesta D-ZONA</t>
  </si>
  <si>
    <t>Izrada projektne dokumentacije - MB1</t>
  </si>
  <si>
    <t>Ostali građevinski objekti - rekonstrukcija Tehnomehanike</t>
  </si>
  <si>
    <t xml:space="preserve">Ostale intelektualne usluge - idejno rješenje </t>
  </si>
  <si>
    <t>Sportsko-rekreacijski centar</t>
  </si>
  <si>
    <t>Stručni nadzor igralište novi vrtić</t>
  </si>
  <si>
    <t>Konzultanti -dogradnja novog DV (javna nabava i provedba)</t>
  </si>
  <si>
    <t>Izgradnja montažnog mosta "BEJLI" u Selnici</t>
  </si>
  <si>
    <t>Intelektualne i osobne usluge</t>
  </si>
  <si>
    <t xml:space="preserve">Postojeće građevine komunalne infrastrukture koje će se rekonstruirati i to zamjenom postojećeg platna </t>
  </si>
  <si>
    <t>Uređenje Zagrebačke ceste i donjeg trga</t>
  </si>
  <si>
    <t>Izrada projektno-tehničke dokumentacije Donji trg i Zagrebačka ulica</t>
  </si>
  <si>
    <t>Rekonstrukcija Društvenog doma Marija Bistrica (žuta zgrada)</t>
  </si>
  <si>
    <t>Ostale pomoći -EU</t>
  </si>
  <si>
    <t>Poslovni objekti - Žuta zgrada Tehnomehanike</t>
  </si>
  <si>
    <t>Izgradnja komunalne infrastrukture koje će se graditi u uređenim dijelovima građevinskog područja:</t>
  </si>
  <si>
    <t>Postojeće građevine komunalne infrastrukture koje će se rekonstruirati</t>
  </si>
  <si>
    <t>NA PODRUČJU OPĆINE MARIJA BISTRICA ZA 2025. GODINU</t>
  </si>
  <si>
    <t>Asfaltiranje ceste NC1 -197, Gereci, (Laz Stubički do kućnog broja 45A )</t>
  </si>
  <si>
    <t>Asfaltiranje ceste NC 1 -188, Cikovići, Laz Bistrički (od kućnog br. Laz Bistrički 177-173)</t>
  </si>
  <si>
    <t>Asfaltiranje ceste NC2-059; Cipriši i NC 3-170, Podgorje Bistričko (Podgorje Bistričko , prema Šp</t>
  </si>
  <si>
    <t>Asfaltiranje ceste NC1-154, Čukmani(Podgorje Bistričko)</t>
  </si>
  <si>
    <t>Asfaltiranje ceste NC1-136, Zagrebačka ulica - Muheki (od Januša do obilaznice)</t>
  </si>
  <si>
    <t>Asfaltiranje ceste NC2 -041, Banovčak, (Hum Bistrički, Banovčak)</t>
  </si>
  <si>
    <t>Asfaltiranje ceste NC2-010 od Japca do Plavca (Sušobreg, preostali dio-nastavak)</t>
  </si>
  <si>
    <t>Asfaltiranje ceste NC2-044, Pugari, (Hum Bistrički)</t>
  </si>
  <si>
    <t>Asfaltiranje ceste NC(nije evidentirana) k.č.br. 690/1; k.o. Marija Bistica, Kolodvorska ulica</t>
  </si>
  <si>
    <t>Asfaltiranje ceste NC 1-013, Vukesi, Rogari, (Globočec, od kuć.br. Globočec 1023 A do 109)</t>
  </si>
  <si>
    <t>Asfaltiranje ceste NC1-189, Mikuši, Laz Bistrički (od kućnog br. Laz Bistrički 186 do 183)</t>
  </si>
  <si>
    <t>Asfaltiranje ceste NC22-068; Vinkovići (Podgorje Bistričko, Luči Brijeg)</t>
  </si>
  <si>
    <t>Zamjena stare rasvjete novim LED svjetiljkama</t>
  </si>
  <si>
    <t>Javna rasvjeta - DJEČJI VRTIĆ</t>
  </si>
  <si>
    <t>Javna rasvjeta - ULICA KRALJA TOMISLAVA</t>
  </si>
  <si>
    <t>Uredska oprema i namještaj - ELEKTRONIČKO KINO PLATNO</t>
  </si>
  <si>
    <t>Projekt - nogostup Podgorje ŽC2227</t>
  </si>
  <si>
    <t>Izgradnja pješačkih staza uz ŽC2221 MB</t>
  </si>
  <si>
    <t>Projektna dokumentacija (pješačke staze uz ŽC 2221 MB)</t>
  </si>
  <si>
    <t>Stručni nadzor (pješačke staze ŽC 22221)</t>
  </si>
  <si>
    <t>Izgradnja pješačkih staza uz ŽC 2221 MB</t>
  </si>
  <si>
    <t>Otkup zemljišta D-zona</t>
  </si>
  <si>
    <t>Interpretacijski centar drvenih igračaka i licitara</t>
  </si>
  <si>
    <t>Stručni nadzor</t>
  </si>
  <si>
    <t>Izgradnja interpretacijskog centra drvenih igračaka i licitara</t>
  </si>
  <si>
    <t>Izrada spomen-obilježja HRVATSKI BRANITELJI</t>
  </si>
  <si>
    <t>Namjenski primici od zaduživanje</t>
  </si>
  <si>
    <t>Izgradnja sportslo-rekreacijskog centra</t>
  </si>
  <si>
    <t>Stručni nadzor dogradnja novog DV</t>
  </si>
  <si>
    <t>Dogradnja novog dijela DV Pušlek</t>
  </si>
  <si>
    <t>Ostale pomoći EU</t>
  </si>
  <si>
    <t>Intelektualne i osobne usluge - STRUČNI NADZOR GROBNI OKVIRI</t>
  </si>
  <si>
    <t>Uspostava poduzetničkog inkubatora</t>
  </si>
  <si>
    <t>Otkup poslovne nekretnine</t>
  </si>
  <si>
    <t>Intelektualne i osobne usluge-stručni nadzor</t>
  </si>
  <si>
    <t>Ostali građevinski objekti</t>
  </si>
  <si>
    <t>Zemljište</t>
  </si>
  <si>
    <t>Rekonstrukcija ulice Kralja Tomislava</t>
  </si>
  <si>
    <t>Ostale tek.donacije - TURISTIČKA ZAJEDNICA</t>
  </si>
  <si>
    <t>Namjenski primici za zaduživanje</t>
  </si>
  <si>
    <t>Izgradnja ceste INA</t>
  </si>
  <si>
    <t>Otkup i uređenje građevinskog zemljišta na Lazu Bistričkom</t>
  </si>
  <si>
    <t>Izgradnja ceste INA (D-ZONA)</t>
  </si>
  <si>
    <t>Izgradnja nove Osnovne škole</t>
  </si>
  <si>
    <t>Plan 2025. EUR</t>
  </si>
  <si>
    <t>Sredstva potrebna za ostvarivanje Programa građenja komunalne infrastrukture za 2025. godinu osigurati će se iz komunalnog doprinosa, naknade za zadržavanje nezakonito izgrađenih zgrada, ostalih prihoda Proračuna Općine, te drugih izvora utvrđenih posebnim propisima kako slijedi:</t>
  </si>
  <si>
    <t>ŠTANDOVI - popravak</t>
  </si>
  <si>
    <t>Oprema - prodajne kućice</t>
  </si>
  <si>
    <t xml:space="preserve">ŠTANDOVI </t>
  </si>
  <si>
    <t>Oprema - dekoracija trg</t>
  </si>
  <si>
    <t>Energija</t>
  </si>
  <si>
    <t>Usluge tekućeg i investicijskog održavanja-montaža adventskih kućica</t>
  </si>
  <si>
    <t>Usluge tekućeg i investicijskog održavanja-obnova adventskih kućica</t>
  </si>
  <si>
    <t>Usluge tekućeg i investicijskog održavanja-popravak pozornice</t>
  </si>
  <si>
    <t>Sanacija Trga u Mariji Bistrici - popločenje</t>
  </si>
  <si>
    <t>Uređenje i opremanje Trga i ulica Marija Bistrica</t>
  </si>
  <si>
    <t>KLIZALIŠTE u vrijeme Adventa</t>
  </si>
  <si>
    <t>Šator iznad KLIZALIŠTA u vrijeme Adventa</t>
  </si>
  <si>
    <t>Oprema-pozornica i krovište</t>
  </si>
  <si>
    <t>Oprema-nadzorna kamera raskrižje kod Konzuma</t>
  </si>
  <si>
    <t>Usluge tekućeg i investicijskog održavanja - KIĆENJE ZA BLAGDANE</t>
  </si>
  <si>
    <t>Izgradnja dječjih igrališta u naselju</t>
  </si>
  <si>
    <t xml:space="preserve">Uređenje dječjih igrališta </t>
  </si>
  <si>
    <t>Uređenje društvenog doma u Podgrađu</t>
  </si>
  <si>
    <t>Uređenje garaže u Zagrebačkoj ulici</t>
  </si>
  <si>
    <t>Garaža u Zagrebačkoj</t>
  </si>
  <si>
    <t>Uređenje i opremanje DVD-a Marija Bistrica</t>
  </si>
  <si>
    <t>Tekuće donacije u novcu</t>
  </si>
  <si>
    <t>DVD Marija Bistrica (autocisterna)</t>
  </si>
  <si>
    <t>DVD Marija Bistrica (za rekonstrukciju)</t>
  </si>
  <si>
    <t>Uređenje odvodnog kanala uz NC1-112 (Hum Bistrički)</t>
  </si>
  <si>
    <t>Vlastiti prihodi</t>
  </si>
  <si>
    <t>Projektna dokum - idejni projekt</t>
  </si>
  <si>
    <t>Ostale intelektualne usluge - stručni nadzor</t>
  </si>
  <si>
    <t>Projektiranje trga i parkinga na Lazu</t>
  </si>
  <si>
    <t>Uređenje i rekonstrukcija Parka drvenih skulptura Marija Bistrica - faza I.</t>
  </si>
  <si>
    <t>Projekt - nogostup Podgorje Bistričko</t>
  </si>
  <si>
    <t>Ostale intelektualne usluge (vještak, geodeta, pristojbe, projektant)</t>
  </si>
  <si>
    <t>Izgradnja sportsko-rekreacijskog centra</t>
  </si>
  <si>
    <t>TENISKI TERENI</t>
  </si>
  <si>
    <t>Teniski tereni - zamjena krovišta</t>
  </si>
  <si>
    <t xml:space="preserve">Izgradnja grobnih okvira na novom dijelu groblju MB </t>
  </si>
  <si>
    <t>Projektna dokumentacija (izvor KZŽ)</t>
  </si>
  <si>
    <t>IZGRADNJA SPORTSKOG IGRALIŠTA - LAG</t>
  </si>
  <si>
    <t>Sportski i rekreacijski tereni - izgradnja</t>
  </si>
  <si>
    <t>IZGRADNJA MAKADAMSKOG PARKIRALIŠTA UZ NOVI DJEČJI VRTIĆ</t>
  </si>
  <si>
    <t>Izgradnja parkirališta</t>
  </si>
  <si>
    <t>SANACIJA I UREĐENJE DJEČJEG IGRALIŠTA PODRUČNOG OBJEKTA DV PUŠLEK</t>
  </si>
  <si>
    <t>OTKUP ZEMLJIŠTA KOD DVD-A TUGONICA</t>
  </si>
  <si>
    <t>Izgradnja dječjeg igrališta</t>
  </si>
  <si>
    <t>SANACIJA I OPREMANJE DJEČJEG VRTIĆA - KALVARIJA</t>
  </si>
  <si>
    <t>I. izmjena</t>
  </si>
  <si>
    <t>II. izmjena</t>
  </si>
  <si>
    <t>Ovim se Programom određuje opis poslova s procjenom troškova za gradnju pojedinih objekata i uređaja komunalne infrastrukture te prikaz financijskih sredstava potrebnih za ostvarenje programa s naznakom izvora financiranja po djelatnostima.</t>
  </si>
  <si>
    <t>Prikaz financijskih sredstava za ostvarivanje Programa s naznakom izvora financiranja i rasporeda sredstava po djelatnostima sadržan je u dijelu Programa u kojem se određuje opis poslova s procjenom troškova za gradnju pojedinih objekata i uređaja komunalne infrastrukture.</t>
  </si>
  <si>
    <t>III. RAZLOZI DONOŠENJA IZMJENE PROGRAMA</t>
  </si>
  <si>
    <t xml:space="preserve">Novi iznos Programa građenja komunalne infrastrukture s II. izmjenom iznosi: </t>
  </si>
  <si>
    <t>III. IZMJENU PROGRAMA GRAĐENJA KOMUNALNE INFRASTRUKTURE</t>
  </si>
  <si>
    <t>Ovom se III. izmjenom Programa građenja komunalne infrastrukture na području Općine Marija Bistrica za  2025. godinu u skladu s predvidivim sredstvima i izvorima financiranja određuje gradnja objekata i uređaja komunalne infrastrukture, javnih površina, prometnica, javne rasvjete, odvodnje i pročišćavanja otpadnih voda te ostalih građevina komunalne infrastrukture.</t>
  </si>
  <si>
    <t>III. izmjena</t>
  </si>
  <si>
    <t>Društveni dom - Podgrađe-elektroinstalacije</t>
  </si>
  <si>
    <t>Društveni dom - Podgrađe-uređenje</t>
  </si>
  <si>
    <t>Ova III. izmjena Programa građenja komunalne infrastrukture za 2025. godinu objaviti će se u Službenom glasniku Općine Marija Bistrica, a stupa na snagu osmog dana od dana objave.</t>
  </si>
  <si>
    <t xml:space="preserve">Ova III. izmjena Programa donosi se zbog potrebe usklađenja izvora financiranja i usklađenja na kraju godine sa stvarno očekivanom realizacijom po projektima koji su planirani u ovoj godini, neke projekte se odgađa za buduće razdoblje a neki su u smanjenom obujmu od planiranog. </t>
  </si>
  <si>
    <t>KLASA: 400-06/24-01/1</t>
  </si>
  <si>
    <t>URBROJ: 2140-22-02-25-31</t>
  </si>
  <si>
    <t>Marija Bistrica, 18.12.2025. godine</t>
  </si>
  <si>
    <t>Temeljem članka 67. Zakona o komunalnom gospodarstvu (Narodne novine 68/18, 110/18, 32/20 i 145/24) i članka 30. Statuta Općine Marija Bistrica (Službeni glasnik Općine Marija Bistrica 4/21) Općinsko vijeće Općine Marija Bistrica na 6. sjednici održanoj dana 18. prosinca 2025. godine donosi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</si>
</sst>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1041A]#,##0.00;\-\ #,##0.00"/>
    <numFmt numFmtId="166" formatCode="#,##0.00_ ;\-#,##0.00\ "/>
    <numFmt numFmtId="167" formatCode="_-* #,##0.00\ [$€-1]_-;\-* #,##0.00\ [$€-1]_-;_-* &quot;-&quot;??\ [$€-1]_-;_-@_-"/>
    <numFmt numFmtId="168" formatCode="0.0"/>
  </numFmts>
  <fonts count="18" x14ac:knownFonts="1">
    <font>
      <sz val="11"/>
      <color theme="1"/>
      <name val="Calibri"/>
      <family val="2"/>
      <charset val="238"/>
      <scheme val="minor"/>
    </font>
    <font>
      <b/>
      <sz val="11"/>
      <color theme="1"/>
      <name val="Calibri"/>
      <family val="2"/>
      <charset val="238"/>
      <scheme val="minor"/>
    </font>
    <font>
      <sz val="11"/>
      <name val="Calibri"/>
      <family val="2"/>
      <charset val="238"/>
    </font>
    <font>
      <b/>
      <sz val="11"/>
      <color rgb="FF000000"/>
      <name val="Calibri"/>
      <family val="2"/>
      <charset val="238"/>
      <scheme val="minor"/>
    </font>
    <font>
      <sz val="11"/>
      <color rgb="FF000000"/>
      <name val="Calibri"/>
      <family val="2"/>
      <charset val="238"/>
      <scheme val="minor"/>
    </font>
    <font>
      <sz val="11"/>
      <name val="Calibri"/>
      <family val="2"/>
      <charset val="238"/>
      <scheme val="minor"/>
    </font>
    <font>
      <b/>
      <sz val="11"/>
      <name val="Calibri"/>
      <family val="2"/>
      <charset val="238"/>
      <scheme val="minor"/>
    </font>
    <font>
      <b/>
      <sz val="12"/>
      <color theme="1"/>
      <name val="Calibri"/>
      <family val="2"/>
      <charset val="238"/>
      <scheme val="minor"/>
    </font>
    <font>
      <b/>
      <sz val="11"/>
      <name val="Calibri"/>
      <family val="2"/>
      <charset val="238"/>
    </font>
    <font>
      <sz val="11"/>
      <color rgb="FF000000"/>
      <name val="Calibri"/>
      <family val="2"/>
      <scheme val="minor"/>
    </font>
    <font>
      <sz val="11"/>
      <color theme="1"/>
      <name val="Calibri"/>
      <family val="2"/>
      <charset val="238"/>
      <scheme val="minor"/>
    </font>
    <font>
      <sz val="8"/>
      <name val="Calibri"/>
      <family val="2"/>
      <charset val="238"/>
      <scheme val="minor"/>
    </font>
    <font>
      <i/>
      <sz val="11"/>
      <color rgb="FF000000"/>
      <name val="Calibri"/>
      <family val="2"/>
      <charset val="238"/>
      <scheme val="minor"/>
    </font>
    <font>
      <i/>
      <sz val="11"/>
      <color theme="1"/>
      <name val="Calibri"/>
      <family val="2"/>
      <charset val="238"/>
      <scheme val="minor"/>
    </font>
    <font>
      <sz val="11"/>
      <color theme="1"/>
      <name val="Times New Roman"/>
      <family val="1"/>
      <charset val="238"/>
    </font>
    <font>
      <b/>
      <sz val="14"/>
      <color theme="1"/>
      <name val="Calibri"/>
      <family val="2"/>
      <charset val="238"/>
      <scheme val="minor"/>
    </font>
    <font>
      <sz val="14"/>
      <color theme="1"/>
      <name val="Calibri"/>
      <family val="2"/>
      <charset val="238"/>
      <scheme val="minor"/>
    </font>
    <font>
      <sz val="14"/>
      <name val="Calibri"/>
      <family val="2"/>
      <charset val="238"/>
      <scheme val="minor"/>
    </font>
  </fonts>
  <fills count="10">
    <fill>
      <patternFill patternType="none"/>
    </fill>
    <fill>
      <patternFill patternType="gray125"/>
    </fill>
    <fill>
      <patternFill patternType="solid">
        <fgColor rgb="FF9CC2E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rgb="FFE1E1FF"/>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79998168889431442"/>
        <bgColor rgb="FFE1E1FF"/>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9" fillId="0" borderId="0"/>
    <xf numFmtId="164" fontId="10" fillId="0" borderId="0" applyFont="0" applyFill="0" applyBorder="0" applyAlignment="0" applyProtection="0"/>
  </cellStyleXfs>
  <cellXfs count="226">
    <xf numFmtId="0" fontId="0" fillId="0" borderId="0" xfId="0"/>
    <xf numFmtId="0" fontId="1" fillId="2" borderId="1" xfId="0" applyFont="1" applyFill="1" applyBorder="1" applyAlignment="1">
      <alignment horizontal="justify" vertical="center" wrapText="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165" fontId="4" fillId="0" borderId="1" xfId="0" applyNumberFormat="1" applyFont="1" applyBorder="1" applyAlignment="1">
      <alignment vertical="center" readingOrder="1"/>
    </xf>
    <xf numFmtId="4" fontId="5" fillId="0" borderId="1" xfId="0" applyNumberFormat="1" applyFont="1" applyBorder="1"/>
    <xf numFmtId="165" fontId="3" fillId="0" borderId="1" xfId="0" applyNumberFormat="1" applyFont="1" applyBorder="1" applyAlignment="1">
      <alignment vertical="center" readingOrder="1"/>
    </xf>
    <xf numFmtId="0" fontId="5" fillId="0" borderId="1" xfId="0" applyFont="1" applyBorder="1" applyAlignment="1">
      <alignment vertical="center" wrapText="1" readingOrder="1"/>
    </xf>
    <xf numFmtId="0" fontId="0" fillId="0" borderId="0" xfId="0" applyAlignment="1">
      <alignment horizontal="justify" vertical="center" wrapText="1"/>
    </xf>
    <xf numFmtId="166" fontId="8" fillId="4" borderId="1" xfId="0" applyNumberFormat="1" applyFont="1" applyFill="1" applyBorder="1"/>
    <xf numFmtId="4" fontId="2" fillId="0" borderId="1" xfId="0" applyNumberFormat="1" applyFont="1" applyBorder="1"/>
    <xf numFmtId="4" fontId="0" fillId="0" borderId="1" xfId="0" applyNumberFormat="1" applyBorder="1"/>
    <xf numFmtId="0" fontId="4" fillId="5" borderId="1" xfId="0" applyFont="1" applyFill="1" applyBorder="1" applyAlignment="1">
      <alignment vertical="center" wrapText="1" readingOrder="1"/>
    </xf>
    <xf numFmtId="0" fontId="0" fillId="5" borderId="0" xfId="0" applyFill="1"/>
    <xf numFmtId="0" fontId="3" fillId="0" borderId="0" xfId="0" applyFont="1" applyAlignment="1">
      <alignment vertical="center" wrapText="1" readingOrder="1"/>
    </xf>
    <xf numFmtId="165" fontId="3" fillId="0" borderId="0" xfId="0" applyNumberFormat="1" applyFont="1" applyAlignment="1">
      <alignment vertical="center" readingOrder="1"/>
    </xf>
    <xf numFmtId="0" fontId="1" fillId="0" borderId="0" xfId="0" applyFont="1"/>
    <xf numFmtId="164" fontId="0" fillId="0" borderId="1" xfId="2" applyFont="1" applyBorder="1"/>
    <xf numFmtId="0" fontId="3" fillId="4" borderId="1" xfId="0" applyFont="1" applyFill="1" applyBorder="1" applyAlignment="1">
      <alignment vertical="center" wrapText="1" readingOrder="1"/>
    </xf>
    <xf numFmtId="0" fontId="1" fillId="3" borderId="1" xfId="0" applyFont="1" applyFill="1" applyBorder="1" applyAlignment="1">
      <alignment horizontal="center" vertical="center"/>
    </xf>
    <xf numFmtId="0" fontId="6" fillId="6" borderId="1" xfId="0" applyFont="1" applyFill="1" applyBorder="1" applyAlignment="1">
      <alignment vertical="center" wrapText="1" readingOrder="1"/>
    </xf>
    <xf numFmtId="0" fontId="3" fillId="6" borderId="1" xfId="0" applyFont="1" applyFill="1" applyBorder="1" applyAlignment="1">
      <alignment vertical="center" wrapText="1" readingOrder="1"/>
    </xf>
    <xf numFmtId="165" fontId="4" fillId="0" borderId="1" xfId="0" applyNumberFormat="1" applyFont="1" applyBorder="1" applyAlignment="1">
      <alignment horizontal="right" readingOrder="1"/>
    </xf>
    <xf numFmtId="165" fontId="0" fillId="0" borderId="1" xfId="0" applyNumberFormat="1" applyBorder="1"/>
    <xf numFmtId="0" fontId="6" fillId="7" borderId="1" xfId="0" applyFont="1" applyFill="1" applyBorder="1" applyAlignment="1">
      <alignment horizontal="right" vertical="center" wrapText="1" readingOrder="1"/>
    </xf>
    <xf numFmtId="165" fontId="3" fillId="7" borderId="1" xfId="0" applyNumberFormat="1" applyFont="1" applyFill="1" applyBorder="1" applyAlignment="1">
      <alignment vertical="center" readingOrder="1"/>
    </xf>
    <xf numFmtId="0" fontId="13" fillId="4" borderId="1" xfId="0" applyFont="1" applyFill="1" applyBorder="1" applyAlignment="1">
      <alignment wrapText="1"/>
    </xf>
    <xf numFmtId="164" fontId="0" fillId="4" borderId="1" xfId="2" applyFont="1" applyFill="1" applyBorder="1"/>
    <xf numFmtId="0" fontId="12" fillId="4" borderId="1" xfId="0" applyFont="1" applyFill="1" applyBorder="1" applyAlignment="1">
      <alignment vertical="center" wrapText="1" readingOrder="1"/>
    </xf>
    <xf numFmtId="165" fontId="4" fillId="4" borderId="1" xfId="0" applyNumberFormat="1" applyFont="1" applyFill="1" applyBorder="1" applyAlignment="1">
      <alignment vertical="center" readingOrder="1"/>
    </xf>
    <xf numFmtId="0" fontId="14" fillId="0" borderId="0" xfId="0" applyFont="1"/>
    <xf numFmtId="4" fontId="0" fillId="4" borderId="1" xfId="0" applyNumberFormat="1" applyFill="1" applyBorder="1"/>
    <xf numFmtId="165" fontId="0" fillId="4" borderId="1" xfId="0" applyNumberFormat="1" applyFill="1" applyBorder="1"/>
    <xf numFmtId="164" fontId="0" fillId="4" borderId="1" xfId="0" applyNumberFormat="1" applyFill="1" applyBorder="1"/>
    <xf numFmtId="164" fontId="0" fillId="0" borderId="1" xfId="2" applyFont="1" applyBorder="1" applyAlignment="1"/>
    <xf numFmtId="165" fontId="4" fillId="5" borderId="1" xfId="0" applyNumberFormat="1" applyFont="1" applyFill="1" applyBorder="1" applyAlignment="1">
      <alignment vertical="center" readingOrder="1"/>
    </xf>
    <xf numFmtId="0" fontId="0" fillId="5" borderId="1" xfId="0" applyFill="1" applyBorder="1" applyAlignment="1">
      <alignment wrapText="1"/>
    </xf>
    <xf numFmtId="0" fontId="1" fillId="5" borderId="0" xfId="0" applyFont="1" applyFill="1"/>
    <xf numFmtId="0" fontId="0" fillId="0" borderId="1" xfId="0" applyBorder="1"/>
    <xf numFmtId="164" fontId="10" fillId="5" borderId="1" xfId="2" applyFont="1" applyFill="1" applyBorder="1"/>
    <xf numFmtId="2" fontId="0" fillId="0" borderId="1" xfId="0" applyNumberFormat="1" applyBorder="1"/>
    <xf numFmtId="4" fontId="5" fillId="4" borderId="1" xfId="0" applyNumberFormat="1" applyFont="1" applyFill="1" applyBorder="1"/>
    <xf numFmtId="165" fontId="5" fillId="4" borderId="1" xfId="0" applyNumberFormat="1" applyFont="1" applyFill="1" applyBorder="1"/>
    <xf numFmtId="4" fontId="5" fillId="4" borderId="1" xfId="0" applyNumberFormat="1" applyFont="1" applyFill="1" applyBorder="1" applyAlignment="1">
      <alignment horizontal="right" vertical="center"/>
    </xf>
    <xf numFmtId="0" fontId="12" fillId="5" borderId="1" xfId="0" applyFont="1" applyFill="1" applyBorder="1" applyAlignment="1">
      <alignment vertical="center" wrapText="1" readingOrder="1"/>
    </xf>
    <xf numFmtId="165" fontId="4" fillId="5" borderId="3" xfId="0" applyNumberFormat="1" applyFont="1" applyFill="1" applyBorder="1" applyAlignment="1">
      <alignment vertical="center" readingOrder="1"/>
    </xf>
    <xf numFmtId="0" fontId="0" fillId="0" borderId="2" xfId="0" applyBorder="1"/>
    <xf numFmtId="0" fontId="3" fillId="5" borderId="1" xfId="0" applyFont="1" applyFill="1" applyBorder="1" applyAlignment="1">
      <alignment vertical="center" wrapText="1" readingOrder="1"/>
    </xf>
    <xf numFmtId="165" fontId="12" fillId="4" borderId="1" xfId="0" applyNumberFormat="1" applyFont="1" applyFill="1" applyBorder="1" applyAlignment="1">
      <alignment vertical="center" wrapText="1" readingOrder="1"/>
    </xf>
    <xf numFmtId="0" fontId="6" fillId="0" borderId="1" xfId="0" applyFont="1" applyBorder="1" applyAlignment="1">
      <alignment vertical="center"/>
    </xf>
    <xf numFmtId="0" fontId="6" fillId="0" borderId="1" xfId="0" applyFont="1" applyBorder="1" applyAlignment="1">
      <alignment vertical="center" wrapText="1" readingOrder="1"/>
    </xf>
    <xf numFmtId="4" fontId="8" fillId="0" borderId="1" xfId="0" applyNumberFormat="1" applyFont="1" applyBorder="1"/>
    <xf numFmtId="4" fontId="6" fillId="0" borderId="1" xfId="0" applyNumberFormat="1" applyFont="1" applyBorder="1"/>
    <xf numFmtId="165" fontId="6" fillId="4" borderId="1" xfId="0" applyNumberFormat="1" applyFont="1" applyFill="1" applyBorder="1"/>
    <xf numFmtId="165" fontId="1" fillId="0" borderId="1" xfId="0" applyNumberFormat="1" applyFont="1" applyBorder="1"/>
    <xf numFmtId="164" fontId="1" fillId="0" borderId="1" xfId="0" applyNumberFormat="1" applyFont="1" applyBorder="1" applyAlignment="1">
      <alignment horizontal="right"/>
    </xf>
    <xf numFmtId="164" fontId="1" fillId="0" borderId="1" xfId="2" applyFont="1" applyFill="1" applyBorder="1"/>
    <xf numFmtId="4" fontId="1" fillId="0" borderId="1" xfId="0" applyNumberFormat="1" applyFont="1" applyBorder="1"/>
    <xf numFmtId="4" fontId="6" fillId="4" borderId="1" xfId="0" applyNumberFormat="1" applyFont="1" applyFill="1" applyBorder="1"/>
    <xf numFmtId="164" fontId="1" fillId="0" borderId="1" xfId="2" applyFont="1" applyFill="1" applyBorder="1" applyAlignment="1"/>
    <xf numFmtId="164" fontId="6" fillId="4" borderId="1" xfId="2" applyFont="1" applyFill="1" applyBorder="1" applyAlignment="1"/>
    <xf numFmtId="164" fontId="6" fillId="4" borderId="1" xfId="0" applyNumberFormat="1" applyFont="1" applyFill="1" applyBorder="1"/>
    <xf numFmtId="164" fontId="6" fillId="4" borderId="1" xfId="2" applyFont="1" applyFill="1" applyBorder="1"/>
    <xf numFmtId="166" fontId="6" fillId="4" borderId="1" xfId="0" applyNumberFormat="1" applyFont="1" applyFill="1" applyBorder="1"/>
    <xf numFmtId="0" fontId="1" fillId="0" borderId="1" xfId="0" applyFont="1" applyBorder="1" applyAlignment="1">
      <alignment wrapText="1"/>
    </xf>
    <xf numFmtId="166" fontId="1" fillId="0" borderId="1" xfId="0" applyNumberFormat="1" applyFont="1" applyBorder="1"/>
    <xf numFmtId="164" fontId="0" fillId="0" borderId="1" xfId="2" applyFont="1" applyFill="1" applyBorder="1" applyAlignment="1"/>
    <xf numFmtId="0" fontId="1" fillId="4" borderId="1" xfId="0" applyFont="1" applyFill="1" applyBorder="1" applyAlignment="1">
      <alignment wrapText="1"/>
    </xf>
    <xf numFmtId="164" fontId="1" fillId="4" borderId="1" xfId="2" applyFont="1" applyFill="1" applyBorder="1"/>
    <xf numFmtId="165" fontId="6" fillId="4" borderId="1" xfId="0" applyNumberFormat="1" applyFont="1" applyFill="1" applyBorder="1" applyAlignment="1">
      <alignment vertical="center" readingOrder="1"/>
    </xf>
    <xf numFmtId="0" fontId="1" fillId="4" borderId="4" xfId="0" applyFont="1" applyFill="1" applyBorder="1" applyAlignment="1">
      <alignment wrapText="1"/>
    </xf>
    <xf numFmtId="4" fontId="9" fillId="0" borderId="1" xfId="1" applyNumberFormat="1" applyBorder="1"/>
    <xf numFmtId="165" fontId="3" fillId="4" borderId="1" xfId="0" applyNumberFormat="1" applyFont="1" applyFill="1" applyBorder="1" applyAlignment="1">
      <alignment vertical="center" wrapText="1" readingOrder="1"/>
    </xf>
    <xf numFmtId="165" fontId="3" fillId="0" borderId="1" xfId="0" applyNumberFormat="1" applyFont="1" applyBorder="1" applyAlignment="1">
      <alignment vertical="center" wrapText="1" readingOrder="1"/>
    </xf>
    <xf numFmtId="4" fontId="0" fillId="4" borderId="1" xfId="2" applyNumberFormat="1" applyFont="1" applyFill="1" applyBorder="1"/>
    <xf numFmtId="4" fontId="3" fillId="0" borderId="1" xfId="0" applyNumberFormat="1" applyFont="1" applyBorder="1" applyAlignment="1">
      <alignment vertical="center" readingOrder="1"/>
    </xf>
    <xf numFmtId="4" fontId="0" fillId="0" borderId="1" xfId="2" applyNumberFormat="1" applyFont="1" applyBorder="1"/>
    <xf numFmtId="4" fontId="0" fillId="4" borderId="3" xfId="2" applyNumberFormat="1" applyFont="1" applyFill="1" applyBorder="1"/>
    <xf numFmtId="4" fontId="1" fillId="4" borderId="1" xfId="2" applyNumberFormat="1" applyFont="1" applyFill="1" applyBorder="1"/>
    <xf numFmtId="0" fontId="9" fillId="0" borderId="1" xfId="1" applyBorder="1"/>
    <xf numFmtId="4" fontId="4" fillId="4" borderId="3" xfId="0" applyNumberFormat="1" applyFont="1" applyFill="1" applyBorder="1" applyAlignment="1">
      <alignment vertical="center" readingOrder="1"/>
    </xf>
    <xf numFmtId="4" fontId="4" fillId="5" borderId="3" xfId="0" applyNumberFormat="1" applyFont="1" applyFill="1" applyBorder="1" applyAlignment="1">
      <alignment vertical="center" readingOrder="1"/>
    </xf>
    <xf numFmtId="4" fontId="1" fillId="0" borderId="1" xfId="2" applyNumberFormat="1" applyFont="1" applyFill="1" applyBorder="1"/>
    <xf numFmtId="0" fontId="4" fillId="8" borderId="1" xfId="0" applyFont="1" applyFill="1" applyBorder="1" applyAlignment="1">
      <alignment vertical="center" wrapText="1" readingOrder="1"/>
    </xf>
    <xf numFmtId="165" fontId="4" fillId="8" borderId="1" xfId="0" applyNumberFormat="1" applyFont="1" applyFill="1" applyBorder="1" applyAlignment="1">
      <alignment vertical="center" readingOrder="1"/>
    </xf>
    <xf numFmtId="4" fontId="0" fillId="8" borderId="1" xfId="0" applyNumberFormat="1" applyFill="1" applyBorder="1"/>
    <xf numFmtId="0" fontId="5" fillId="8" borderId="1" xfId="0" applyFont="1" applyFill="1" applyBorder="1" applyAlignment="1">
      <alignment vertical="center" wrapText="1" readingOrder="1"/>
    </xf>
    <xf numFmtId="166" fontId="0" fillId="0" borderId="1" xfId="2" applyNumberFormat="1" applyFont="1" applyBorder="1"/>
    <xf numFmtId="166" fontId="0" fillId="8" borderId="1" xfId="2" applyNumberFormat="1" applyFont="1" applyFill="1" applyBorder="1"/>
    <xf numFmtId="164" fontId="0" fillId="8" borderId="1" xfId="2" applyFont="1" applyFill="1" applyBorder="1"/>
    <xf numFmtId="4" fontId="0" fillId="0" borderId="0" xfId="0" applyNumberFormat="1"/>
    <xf numFmtId="0" fontId="4" fillId="0" borderId="3" xfId="0" applyFont="1" applyBorder="1" applyAlignment="1">
      <alignment vertical="center" wrapText="1" readingOrder="1"/>
    </xf>
    <xf numFmtId="4" fontId="0" fillId="0" borderId="3" xfId="0" applyNumberFormat="1" applyBorder="1"/>
    <xf numFmtId="164" fontId="0" fillId="4" borderId="3" xfId="2" applyFont="1" applyFill="1" applyBorder="1" applyAlignment="1"/>
    <xf numFmtId="4" fontId="0" fillId="8" borderId="1" xfId="2" applyNumberFormat="1" applyFont="1" applyFill="1" applyBorder="1"/>
    <xf numFmtId="4" fontId="12" fillId="4" borderId="1" xfId="0" applyNumberFormat="1" applyFont="1" applyFill="1" applyBorder="1" applyAlignment="1">
      <alignment vertical="center" wrapText="1" readingOrder="1"/>
    </xf>
    <xf numFmtId="4" fontId="1" fillId="0" borderId="1" xfId="2" applyNumberFormat="1" applyFont="1" applyBorder="1"/>
    <xf numFmtId="4" fontId="0" fillId="5" borderId="1" xfId="0" applyNumberFormat="1" applyFill="1" applyBorder="1"/>
    <xf numFmtId="0" fontId="4" fillId="9" borderId="1" xfId="0" applyFont="1" applyFill="1" applyBorder="1" applyAlignment="1">
      <alignment vertical="center" wrapText="1" readingOrder="1"/>
    </xf>
    <xf numFmtId="166" fontId="0" fillId="8" borderId="1" xfId="0" applyNumberFormat="1" applyFill="1" applyBorder="1"/>
    <xf numFmtId="166" fontId="1" fillId="0" borderId="1" xfId="2" applyNumberFormat="1" applyFont="1" applyFill="1" applyBorder="1" applyAlignment="1"/>
    <xf numFmtId="166" fontId="0" fillId="0" borderId="1" xfId="2" applyNumberFormat="1" applyFont="1" applyFill="1" applyBorder="1" applyAlignment="1"/>
    <xf numFmtId="4" fontId="13" fillId="4" borderId="1" xfId="0" applyNumberFormat="1" applyFont="1" applyFill="1" applyBorder="1" applyAlignment="1">
      <alignment wrapText="1"/>
    </xf>
    <xf numFmtId="4" fontId="10" fillId="0" borderId="3" xfId="2" applyNumberFormat="1" applyFont="1" applyFill="1" applyBorder="1"/>
    <xf numFmtId="4" fontId="1" fillId="0" borderId="3" xfId="2" applyNumberFormat="1" applyFont="1" applyFill="1" applyBorder="1"/>
    <xf numFmtId="0" fontId="3" fillId="4" borderId="3" xfId="0" applyFont="1" applyFill="1" applyBorder="1" applyAlignment="1">
      <alignment vertical="center" wrapText="1" readingOrder="1"/>
    </xf>
    <xf numFmtId="4" fontId="1" fillId="4" borderId="3" xfId="2" applyNumberFormat="1" applyFont="1" applyFill="1" applyBorder="1"/>
    <xf numFmtId="166" fontId="1" fillId="0" borderId="1" xfId="2" applyNumberFormat="1" applyFont="1" applyFill="1" applyBorder="1"/>
    <xf numFmtId="166" fontId="0" fillId="0" borderId="1" xfId="2" applyNumberFormat="1" applyFont="1" applyFill="1" applyBorder="1"/>
    <xf numFmtId="166" fontId="0" fillId="5" borderId="1" xfId="2" applyNumberFormat="1" applyFont="1" applyFill="1" applyBorder="1"/>
    <xf numFmtId="166" fontId="10" fillId="0" borderId="1" xfId="2" applyNumberFormat="1" applyFont="1" applyFill="1" applyBorder="1"/>
    <xf numFmtId="4" fontId="3" fillId="4" borderId="1" xfId="0" applyNumberFormat="1" applyFont="1" applyFill="1" applyBorder="1" applyAlignment="1">
      <alignment vertical="center" wrapText="1" readingOrder="1"/>
    </xf>
    <xf numFmtId="0" fontId="0" fillId="0" borderId="0" xfId="0" applyAlignment="1">
      <alignment horizontal="left" vertical="center" wrapText="1"/>
    </xf>
    <xf numFmtId="4" fontId="5" fillId="0" borderId="5" xfId="0" applyNumberFormat="1" applyFont="1" applyBorder="1"/>
    <xf numFmtId="4" fontId="0" fillId="0" borderId="5" xfId="0" applyNumberFormat="1" applyBorder="1"/>
    <xf numFmtId="4" fontId="6" fillId="0" borderId="5" xfId="0" applyNumberFormat="1" applyFont="1" applyBorder="1"/>
    <xf numFmtId="0" fontId="0" fillId="0" borderId="5" xfId="0" applyBorder="1"/>
    <xf numFmtId="4" fontId="0" fillId="4" borderId="5" xfId="0" applyNumberFormat="1" applyFill="1" applyBorder="1"/>
    <xf numFmtId="4" fontId="6" fillId="4" borderId="5" xfId="0" applyNumberFormat="1" applyFont="1" applyFill="1" applyBorder="1"/>
    <xf numFmtId="4" fontId="3" fillId="0" borderId="5" xfId="0" applyNumberFormat="1" applyFont="1" applyBorder="1" applyAlignment="1">
      <alignment vertical="center" readingOrder="1"/>
    </xf>
    <xf numFmtId="4" fontId="0" fillId="8" borderId="5" xfId="0" applyNumberFormat="1" applyFill="1" applyBorder="1"/>
    <xf numFmtId="4" fontId="5" fillId="4" borderId="5" xfId="0" applyNumberFormat="1" applyFont="1" applyFill="1" applyBorder="1"/>
    <xf numFmtId="165" fontId="6" fillId="4" borderId="5" xfId="0" applyNumberFormat="1" applyFont="1" applyFill="1" applyBorder="1"/>
    <xf numFmtId="165" fontId="3" fillId="0" borderId="5" xfId="0" applyNumberFormat="1" applyFont="1" applyBorder="1" applyAlignment="1">
      <alignment vertical="center" readingOrder="1"/>
    </xf>
    <xf numFmtId="165" fontId="4" fillId="0" borderId="5" xfId="0" applyNumberFormat="1" applyFont="1" applyBorder="1" applyAlignment="1">
      <alignment vertical="center" readingOrder="1"/>
    </xf>
    <xf numFmtId="165" fontId="5" fillId="4" borderId="5" xfId="0" applyNumberFormat="1" applyFont="1" applyFill="1" applyBorder="1"/>
    <xf numFmtId="165" fontId="1" fillId="0" borderId="5" xfId="0" applyNumberFormat="1" applyFont="1" applyBorder="1"/>
    <xf numFmtId="165" fontId="4" fillId="0" borderId="5" xfId="0" applyNumberFormat="1" applyFont="1" applyBorder="1" applyAlignment="1">
      <alignment horizontal="right" readingOrder="1"/>
    </xf>
    <xf numFmtId="4" fontId="5" fillId="4" borderId="5" xfId="0" applyNumberFormat="1" applyFont="1" applyFill="1" applyBorder="1" applyAlignment="1">
      <alignment horizontal="right" vertical="center"/>
    </xf>
    <xf numFmtId="4" fontId="4" fillId="4" borderId="5" xfId="0" applyNumberFormat="1" applyFont="1" applyFill="1" applyBorder="1" applyAlignment="1">
      <alignment vertical="center" readingOrder="1"/>
    </xf>
    <xf numFmtId="4" fontId="1" fillId="0" borderId="5" xfId="0" applyNumberFormat="1" applyFont="1" applyBorder="1" applyAlignment="1">
      <alignment horizontal="right"/>
    </xf>
    <xf numFmtId="164" fontId="0" fillId="0" borderId="5" xfId="2" applyFont="1" applyBorder="1"/>
    <xf numFmtId="4" fontId="1" fillId="0" borderId="5" xfId="2" applyNumberFormat="1" applyFont="1" applyFill="1" applyBorder="1"/>
    <xf numFmtId="4" fontId="1" fillId="0" borderId="5" xfId="0" applyNumberFormat="1" applyFont="1" applyBorder="1"/>
    <xf numFmtId="165" fontId="0" fillId="0" borderId="5" xfId="0" applyNumberFormat="1" applyBorder="1"/>
    <xf numFmtId="164" fontId="0" fillId="4" borderId="5" xfId="0" applyNumberFormat="1" applyFill="1" applyBorder="1"/>
    <xf numFmtId="4" fontId="6" fillId="4" borderId="5" xfId="0" applyNumberFormat="1" applyFont="1" applyFill="1" applyBorder="1" applyAlignment="1">
      <alignment horizontal="right"/>
    </xf>
    <xf numFmtId="4" fontId="1" fillId="0" borderId="5" xfId="2" applyNumberFormat="1" applyFont="1" applyFill="1" applyBorder="1" applyAlignment="1">
      <alignment horizontal="right"/>
    </xf>
    <xf numFmtId="164" fontId="0" fillId="0" borderId="5" xfId="2" applyFont="1" applyFill="1" applyBorder="1" applyAlignment="1">
      <alignment horizontal="right"/>
    </xf>
    <xf numFmtId="164" fontId="0" fillId="0" borderId="5" xfId="2" applyFont="1" applyBorder="1" applyAlignment="1">
      <alignment horizontal="right"/>
    </xf>
    <xf numFmtId="4" fontId="0" fillId="0" borderId="5" xfId="0" applyNumberFormat="1" applyBorder="1" applyAlignment="1">
      <alignment horizontal="right"/>
    </xf>
    <xf numFmtId="4" fontId="6" fillId="4" borderId="5" xfId="2" applyNumberFormat="1" applyFont="1" applyFill="1" applyBorder="1" applyAlignment="1"/>
    <xf numFmtId="4" fontId="1" fillId="0" borderId="5" xfId="2" applyNumberFormat="1" applyFont="1" applyFill="1" applyBorder="1" applyAlignment="1"/>
    <xf numFmtId="164" fontId="0" fillId="0" borderId="5" xfId="2" applyFont="1" applyBorder="1" applyAlignment="1"/>
    <xf numFmtId="4" fontId="0" fillId="4" borderId="5" xfId="2" applyNumberFormat="1" applyFont="1" applyFill="1" applyBorder="1" applyAlignment="1"/>
    <xf numFmtId="4" fontId="6" fillId="4" borderId="5" xfId="2" applyNumberFormat="1" applyFont="1" applyFill="1" applyBorder="1"/>
    <xf numFmtId="4" fontId="0" fillId="4" borderId="5" xfId="2" applyNumberFormat="1" applyFont="1" applyFill="1" applyBorder="1"/>
    <xf numFmtId="164" fontId="10" fillId="5" borderId="5" xfId="2" applyFont="1" applyFill="1" applyBorder="1"/>
    <xf numFmtId="4" fontId="12" fillId="4" borderId="5" xfId="0" applyNumberFormat="1" applyFont="1" applyFill="1" applyBorder="1" applyAlignment="1">
      <alignment vertical="center" wrapText="1" readingOrder="1"/>
    </xf>
    <xf numFmtId="4" fontId="3" fillId="4" borderId="5" xfId="0" applyNumberFormat="1" applyFont="1" applyFill="1" applyBorder="1" applyAlignment="1">
      <alignment vertical="center" wrapText="1" readingOrder="1"/>
    </xf>
    <xf numFmtId="4" fontId="1" fillId="0" borderId="5" xfId="2" applyNumberFormat="1" applyFont="1" applyBorder="1"/>
    <xf numFmtId="4" fontId="0" fillId="5" borderId="5" xfId="0" applyNumberFormat="1" applyFill="1" applyBorder="1"/>
    <xf numFmtId="165" fontId="4" fillId="4" borderId="5" xfId="0" applyNumberFormat="1" applyFont="1" applyFill="1" applyBorder="1" applyAlignment="1">
      <alignment vertical="center" readingOrder="1"/>
    </xf>
    <xf numFmtId="166" fontId="6" fillId="4" borderId="5" xfId="0" applyNumberFormat="1" applyFont="1" applyFill="1" applyBorder="1"/>
    <xf numFmtId="165" fontId="4" fillId="5" borderId="5" xfId="0" applyNumberFormat="1" applyFont="1" applyFill="1" applyBorder="1" applyAlignment="1">
      <alignment vertical="center" readingOrder="1"/>
    </xf>
    <xf numFmtId="164" fontId="0" fillId="4" borderId="5" xfId="2" applyFont="1" applyFill="1" applyBorder="1"/>
    <xf numFmtId="164" fontId="6" fillId="4" borderId="5" xfId="2" applyFont="1" applyFill="1" applyBorder="1"/>
    <xf numFmtId="165" fontId="6" fillId="4" borderId="5" xfId="0" applyNumberFormat="1" applyFont="1" applyFill="1" applyBorder="1" applyAlignment="1">
      <alignment vertical="center" readingOrder="1"/>
    </xf>
    <xf numFmtId="4" fontId="6" fillId="4" borderId="5" xfId="0" applyNumberFormat="1" applyFont="1" applyFill="1" applyBorder="1" applyAlignment="1">
      <alignment vertical="center" readingOrder="1"/>
    </xf>
    <xf numFmtId="4" fontId="0" fillId="0" borderId="5" xfId="2" applyNumberFormat="1" applyFont="1" applyBorder="1"/>
    <xf numFmtId="4" fontId="13" fillId="4" borderId="5" xfId="0" applyNumberFormat="1" applyFont="1" applyFill="1" applyBorder="1" applyAlignment="1">
      <alignment wrapText="1"/>
    </xf>
    <xf numFmtId="4" fontId="1" fillId="4" borderId="5" xfId="2" applyNumberFormat="1" applyFont="1" applyFill="1" applyBorder="1"/>
    <xf numFmtId="4" fontId="1" fillId="4" borderId="6" xfId="2" applyNumberFormat="1" applyFont="1" applyFill="1" applyBorder="1"/>
    <xf numFmtId="4" fontId="1" fillId="0" borderId="6" xfId="0" applyNumberFormat="1" applyFont="1" applyBorder="1"/>
    <xf numFmtId="164" fontId="1" fillId="4" borderId="5" xfId="2" applyFont="1" applyFill="1" applyBorder="1"/>
    <xf numFmtId="166" fontId="1" fillId="0" borderId="5" xfId="2" applyNumberFormat="1" applyFont="1" applyFill="1" applyBorder="1"/>
    <xf numFmtId="164" fontId="0" fillId="5" borderId="5" xfId="2" applyFont="1" applyFill="1" applyBorder="1"/>
    <xf numFmtId="166" fontId="0" fillId="0" borderId="5" xfId="2" applyNumberFormat="1" applyFont="1" applyBorder="1"/>
    <xf numFmtId="166" fontId="0" fillId="0" borderId="5" xfId="2" applyNumberFormat="1" applyFont="1" applyFill="1" applyBorder="1"/>
    <xf numFmtId="4" fontId="9" fillId="0" borderId="5" xfId="1" applyNumberFormat="1" applyBorder="1"/>
    <xf numFmtId="165" fontId="3" fillId="4" borderId="5" xfId="0" applyNumberFormat="1" applyFont="1" applyFill="1" applyBorder="1" applyAlignment="1">
      <alignment vertical="center" wrapText="1" readingOrder="1"/>
    </xf>
    <xf numFmtId="165" fontId="3" fillId="0" borderId="5" xfId="0" applyNumberFormat="1" applyFont="1" applyBorder="1" applyAlignment="1">
      <alignment vertical="center" wrapText="1" readingOrder="1"/>
    </xf>
    <xf numFmtId="4" fontId="4" fillId="4" borderId="6" xfId="0" applyNumberFormat="1" applyFont="1" applyFill="1" applyBorder="1" applyAlignment="1">
      <alignment vertical="center" readingOrder="1"/>
    </xf>
    <xf numFmtId="4" fontId="4" fillId="5" borderId="6" xfId="0" applyNumberFormat="1" applyFont="1" applyFill="1" applyBorder="1" applyAlignment="1">
      <alignment vertical="center" readingOrder="1"/>
    </xf>
    <xf numFmtId="165" fontId="12" fillId="4" borderId="5" xfId="0" applyNumberFormat="1" applyFont="1" applyFill="1" applyBorder="1" applyAlignment="1">
      <alignment vertical="center" wrapText="1" readingOrder="1"/>
    </xf>
    <xf numFmtId="165" fontId="4" fillId="5" borderId="6" xfId="0" applyNumberFormat="1" applyFont="1" applyFill="1" applyBorder="1" applyAlignment="1">
      <alignment vertical="center" readingOrder="1"/>
    </xf>
    <xf numFmtId="165" fontId="3" fillId="7" borderId="5" xfId="0" applyNumberFormat="1" applyFont="1" applyFill="1" applyBorder="1" applyAlignment="1">
      <alignment vertical="center" readingOrder="1"/>
    </xf>
    <xf numFmtId="0" fontId="0" fillId="8" borderId="1" xfId="0" applyFill="1" applyBorder="1"/>
    <xf numFmtId="4" fontId="5" fillId="8" borderId="1" xfId="0" applyNumberFormat="1" applyFont="1" applyFill="1" applyBorder="1"/>
    <xf numFmtId="4" fontId="5" fillId="8" borderId="5" xfId="0" applyNumberFormat="1" applyFont="1" applyFill="1" applyBorder="1"/>
    <xf numFmtId="0" fontId="5" fillId="5" borderId="1" xfId="0" applyFont="1" applyFill="1" applyBorder="1" applyAlignment="1">
      <alignment vertical="center" wrapText="1" readingOrder="1"/>
    </xf>
    <xf numFmtId="165" fontId="3" fillId="5" borderId="1" xfId="0" applyNumberFormat="1" applyFont="1" applyFill="1" applyBorder="1" applyAlignment="1">
      <alignment vertical="center" readingOrder="1"/>
    </xf>
    <xf numFmtId="4" fontId="3" fillId="5" borderId="5" xfId="0" applyNumberFormat="1" applyFont="1" applyFill="1" applyBorder="1" applyAlignment="1">
      <alignment vertical="center" readingOrder="1"/>
    </xf>
    <xf numFmtId="164" fontId="1" fillId="5" borderId="1" xfId="2" applyFont="1" applyFill="1" applyBorder="1"/>
    <xf numFmtId="4" fontId="1" fillId="5" borderId="5" xfId="2" applyNumberFormat="1" applyFont="1" applyFill="1" applyBorder="1"/>
    <xf numFmtId="165" fontId="0" fillId="5" borderId="1" xfId="0" applyNumberFormat="1" applyFill="1" applyBorder="1"/>
    <xf numFmtId="4" fontId="1" fillId="5" borderId="1" xfId="0" applyNumberFormat="1" applyFont="1" applyFill="1" applyBorder="1"/>
    <xf numFmtId="4" fontId="1" fillId="5" borderId="5" xfId="0" applyNumberFormat="1" applyFont="1" applyFill="1" applyBorder="1"/>
    <xf numFmtId="166" fontId="0" fillId="5" borderId="1" xfId="2" applyNumberFormat="1" applyFont="1" applyFill="1" applyBorder="1" applyAlignment="1"/>
    <xf numFmtId="164" fontId="0" fillId="5" borderId="5" xfId="2" applyFont="1" applyFill="1" applyBorder="1" applyAlignment="1">
      <alignment horizontal="right"/>
    </xf>
    <xf numFmtId="4" fontId="0" fillId="5" borderId="1" xfId="2" applyNumberFormat="1" applyFont="1" applyFill="1" applyBorder="1"/>
    <xf numFmtId="4" fontId="1" fillId="5" borderId="1" xfId="2" applyNumberFormat="1" applyFont="1" applyFill="1" applyBorder="1"/>
    <xf numFmtId="4" fontId="10" fillId="5" borderId="1" xfId="2" applyNumberFormat="1" applyFont="1" applyFill="1" applyBorder="1"/>
    <xf numFmtId="0" fontId="3" fillId="5" borderId="2" xfId="0" applyFont="1" applyFill="1" applyBorder="1" applyAlignment="1">
      <alignment vertical="center" wrapText="1" readingOrder="1"/>
    </xf>
    <xf numFmtId="4" fontId="10" fillId="5" borderId="3" xfId="2" applyNumberFormat="1" applyFont="1" applyFill="1" applyBorder="1"/>
    <xf numFmtId="165" fontId="6" fillId="0" borderId="1" xfId="0" applyNumberFormat="1" applyFont="1" applyBorder="1" applyAlignment="1">
      <alignment vertical="center" readingOrder="1"/>
    </xf>
    <xf numFmtId="165" fontId="6" fillId="0" borderId="5" xfId="0" applyNumberFormat="1" applyFont="1" applyBorder="1" applyAlignment="1">
      <alignment vertical="center" readingOrder="1"/>
    </xf>
    <xf numFmtId="165" fontId="4" fillId="8" borderId="5" xfId="0" applyNumberFormat="1" applyFont="1" applyFill="1" applyBorder="1" applyAlignment="1">
      <alignment vertical="center" readingOrder="1"/>
    </xf>
    <xf numFmtId="168" fontId="13" fillId="4" borderId="1" xfId="0" applyNumberFormat="1" applyFont="1" applyFill="1" applyBorder="1" applyAlignment="1">
      <alignment wrapText="1"/>
    </xf>
    <xf numFmtId="4" fontId="1" fillId="5" borderId="3" xfId="2" applyNumberFormat="1" applyFont="1" applyFill="1" applyBorder="1"/>
    <xf numFmtId="166" fontId="0" fillId="8" borderId="5" xfId="2" applyNumberFormat="1" applyFont="1" applyFill="1" applyBorder="1"/>
    <xf numFmtId="4" fontId="3" fillId="4" borderId="3" xfId="0" applyNumberFormat="1" applyFont="1" applyFill="1" applyBorder="1" applyAlignment="1">
      <alignment vertical="center" readingOrder="1"/>
    </xf>
    <xf numFmtId="4" fontId="3" fillId="4" borderId="6" xfId="0" applyNumberFormat="1" applyFont="1" applyFill="1" applyBorder="1" applyAlignment="1">
      <alignment vertical="center" readingOrder="1"/>
    </xf>
    <xf numFmtId="165" fontId="4" fillId="8" borderId="3" xfId="0" applyNumberFormat="1" applyFont="1" applyFill="1" applyBorder="1" applyAlignment="1">
      <alignment vertical="center" readingOrder="1"/>
    </xf>
    <xf numFmtId="165" fontId="4" fillId="8" borderId="6" xfId="0" applyNumberFormat="1" applyFont="1" applyFill="1" applyBorder="1" applyAlignment="1">
      <alignment vertical="center" readingOrder="1"/>
    </xf>
    <xf numFmtId="164" fontId="10" fillId="0" borderId="1" xfId="2" applyFont="1" applyFill="1" applyBorder="1" applyAlignment="1"/>
    <xf numFmtId="4" fontId="10" fillId="0" borderId="5" xfId="2" applyNumberFormat="1" applyFont="1" applyFill="1" applyBorder="1" applyAlignment="1"/>
    <xf numFmtId="167" fontId="6" fillId="0" borderId="1" xfId="0" applyNumberFormat="1" applyFont="1" applyBorder="1"/>
    <xf numFmtId="0" fontId="1" fillId="0" borderId="0" xfId="0" applyFont="1" applyAlignment="1">
      <alignment horizontal="left" vertical="center" wrapText="1"/>
    </xf>
    <xf numFmtId="0" fontId="1" fillId="0" borderId="0" xfId="0" applyFont="1"/>
    <xf numFmtId="0" fontId="0" fillId="0" borderId="0" xfId="0" applyAlignment="1">
      <alignment horizontal="left" vertical="center" wrapText="1"/>
    </xf>
    <xf numFmtId="0" fontId="0" fillId="0" borderId="0" xfId="0"/>
    <xf numFmtId="0" fontId="0" fillId="0" borderId="0" xfId="0" applyAlignment="1">
      <alignment horizontal="left" wrapText="1"/>
    </xf>
    <xf numFmtId="0" fontId="0" fillId="0" borderId="0" xfId="0" applyAlignment="1"/>
    <xf numFmtId="0" fontId="1"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horizontal="left" vertical="center" wrapText="1"/>
    </xf>
    <xf numFmtId="0" fontId="15" fillId="0" borderId="0" xfId="0" applyFont="1"/>
    <xf numFmtId="0" fontId="16" fillId="0" borderId="0" xfId="0" applyFont="1"/>
    <xf numFmtId="0" fontId="16" fillId="0" borderId="0" xfId="0" applyFont="1" applyAlignment="1">
      <alignment horizontal="left" vertical="center" wrapText="1"/>
    </xf>
    <xf numFmtId="0" fontId="16" fillId="0" borderId="0" xfId="0" applyFont="1"/>
    <xf numFmtId="0" fontId="16" fillId="0" borderId="0" xfId="0" applyFont="1" applyAlignment="1">
      <alignment horizontal="left" wrapText="1"/>
    </xf>
    <xf numFmtId="0" fontId="16" fillId="0" borderId="0" xfId="0" applyFont="1" applyAlignment="1">
      <alignment horizontal="justify" wrapText="1"/>
    </xf>
    <xf numFmtId="0" fontId="17" fillId="0" borderId="0" xfId="0" applyFont="1"/>
    <xf numFmtId="0" fontId="17" fillId="0" borderId="0" xfId="0" applyFont="1" applyAlignment="1">
      <alignment vertical="center"/>
    </xf>
    <xf numFmtId="0" fontId="15" fillId="0" borderId="0" xfId="0" applyFont="1" applyAlignment="1">
      <alignment horizontal="center"/>
    </xf>
  </cellXfs>
  <cellStyles count="3">
    <cellStyle name="Normal" xfId="1"/>
    <cellStyle name="Normalno" xfId="0" builtinId="0"/>
    <cellStyle name="Zarez" xfId="2" builtinId="3"/>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2"/>
  <sheetViews>
    <sheetView tabSelected="1" view="pageBreakPreview" topLeftCell="A325" zoomScaleNormal="100" zoomScaleSheetLayoutView="100" workbookViewId="0">
      <selection activeCell="D348" sqref="D348"/>
    </sheetView>
  </sheetViews>
  <sheetFormatPr defaultRowHeight="15" x14ac:dyDescent="0.25"/>
  <cols>
    <col min="1" max="1" width="86.140625" customWidth="1"/>
    <col min="2" max="2" width="14.28515625" customWidth="1"/>
    <col min="3" max="3" width="13.28515625" customWidth="1"/>
    <col min="4" max="4" width="14.42578125" customWidth="1"/>
    <col min="5" max="5" width="16.28515625" customWidth="1"/>
  </cols>
  <sheetData>
    <row r="1" spans="1:5" ht="38.25" customHeight="1" x14ac:dyDescent="0.25">
      <c r="A1" s="216" t="s">
        <v>180</v>
      </c>
      <c r="B1" s="216"/>
      <c r="C1" s="216"/>
      <c r="D1" s="213"/>
      <c r="E1" s="213"/>
    </row>
    <row r="3" spans="1:5" ht="15.75" x14ac:dyDescent="0.25">
      <c r="A3" s="215" t="s">
        <v>170</v>
      </c>
      <c r="B3" s="215"/>
      <c r="C3" s="211"/>
      <c r="D3" s="211"/>
    </row>
    <row r="4" spans="1:5" ht="15.75" x14ac:dyDescent="0.25">
      <c r="A4" s="215" t="s">
        <v>72</v>
      </c>
      <c r="B4" s="215"/>
      <c r="C4" s="211"/>
      <c r="D4" s="211"/>
    </row>
    <row r="5" spans="1:5" x14ac:dyDescent="0.25">
      <c r="A5" s="214" t="s">
        <v>3</v>
      </c>
      <c r="B5" s="214"/>
    </row>
    <row r="6" spans="1:5" ht="42.75" customHeight="1" x14ac:dyDescent="0.25">
      <c r="A6" s="216" t="s">
        <v>171</v>
      </c>
      <c r="B6" s="216"/>
      <c r="C6" s="216"/>
      <c r="D6" s="213"/>
      <c r="E6" s="213"/>
    </row>
    <row r="7" spans="1:5" ht="124.5" customHeight="1" x14ac:dyDescent="0.25">
      <c r="A7" s="210" t="s">
        <v>43</v>
      </c>
      <c r="B7" s="210"/>
      <c r="C7" s="210"/>
      <c r="D7" s="211"/>
    </row>
    <row r="8" spans="1:5" ht="33" customHeight="1" x14ac:dyDescent="0.25">
      <c r="A8" s="210" t="s">
        <v>166</v>
      </c>
      <c r="B8" s="210"/>
      <c r="C8" s="210"/>
      <c r="D8" s="213"/>
      <c r="E8" s="213"/>
    </row>
    <row r="9" spans="1:5" ht="33" customHeight="1" x14ac:dyDescent="0.25">
      <c r="A9" s="216" t="s">
        <v>118</v>
      </c>
      <c r="B9" s="216"/>
      <c r="C9" s="216"/>
      <c r="D9" s="213"/>
      <c r="E9" s="213"/>
    </row>
    <row r="10" spans="1:5" x14ac:dyDescent="0.25">
      <c r="A10" s="49" t="s">
        <v>20</v>
      </c>
      <c r="B10" s="207">
        <f>SUM(E61+E86+E94+E101+E114+E123+E130+E144+E153+E166+E176+E189+E200+E205+E233+E239+E247+E259+E264+E272+E277+E282+E290+E298+E320+E325+E336)</f>
        <v>720734.59</v>
      </c>
    </row>
    <row r="11" spans="1:5" x14ac:dyDescent="0.25">
      <c r="A11" s="49" t="s">
        <v>21</v>
      </c>
      <c r="B11" s="207">
        <f>SUM(E33+E105+E305+E226+E241)</f>
        <v>276987.87</v>
      </c>
    </row>
    <row r="12" spans="1:5" x14ac:dyDescent="0.25">
      <c r="A12" s="49" t="s">
        <v>23</v>
      </c>
      <c r="B12" s="207">
        <f>SUM(E48+E96+E107+E132+E146+E155+E169+E178+E210+E285+E293+E315)</f>
        <v>322427.13</v>
      </c>
    </row>
    <row r="13" spans="1:5" x14ac:dyDescent="0.25">
      <c r="A13" s="49" t="s">
        <v>22</v>
      </c>
      <c r="B13" s="207">
        <f>SUM(E135+E157+E171+E181+E212+E267)</f>
        <v>232762</v>
      </c>
    </row>
    <row r="14" spans="1:5" x14ac:dyDescent="0.25">
      <c r="A14" s="49" t="s">
        <v>24</v>
      </c>
      <c r="B14" s="207">
        <f>SUM(E118+E138+E160+E183+E215+E221+E253+E331)</f>
        <v>206528</v>
      </c>
    </row>
    <row r="15" spans="1:5" x14ac:dyDescent="0.25">
      <c r="A15" s="49" t="s">
        <v>25</v>
      </c>
      <c r="B15" s="207">
        <f>SUM(E81+E194+E228+H344)</f>
        <v>96012</v>
      </c>
    </row>
    <row r="16" spans="1:5" x14ac:dyDescent="0.25">
      <c r="A16" s="49" t="s">
        <v>169</v>
      </c>
      <c r="B16" s="207">
        <f>SUM(B10:B15)</f>
        <v>1855451.5899999999</v>
      </c>
    </row>
    <row r="17" spans="1:5" x14ac:dyDescent="0.25">
      <c r="A17" s="212"/>
      <c r="B17" s="212"/>
    </row>
    <row r="18" spans="1:5" ht="32.25" customHeight="1" x14ac:dyDescent="0.25">
      <c r="A18" s="216" t="s">
        <v>167</v>
      </c>
      <c r="B18" s="216"/>
      <c r="C18" s="216"/>
      <c r="D18" s="213"/>
      <c r="E18" s="213"/>
    </row>
    <row r="19" spans="1:5" ht="35.25" customHeight="1" x14ac:dyDescent="0.25">
      <c r="A19" s="216" t="s">
        <v>18</v>
      </c>
      <c r="B19" s="216"/>
      <c r="C19" s="216"/>
      <c r="D19" s="213"/>
      <c r="E19" s="213"/>
    </row>
    <row r="21" spans="1:5" x14ac:dyDescent="0.25">
      <c r="A21" s="214" t="s">
        <v>13</v>
      </c>
      <c r="B21" s="214"/>
    </row>
    <row r="23" spans="1:5" ht="66" customHeight="1" x14ac:dyDescent="0.25">
      <c r="A23" s="216" t="s">
        <v>15</v>
      </c>
      <c r="B23" s="216"/>
      <c r="C23" s="216"/>
      <c r="D23" s="213"/>
      <c r="E23" s="213"/>
    </row>
    <row r="24" spans="1:5" ht="48" customHeight="1" x14ac:dyDescent="0.25">
      <c r="A24" s="216" t="s">
        <v>16</v>
      </c>
      <c r="B24" s="216"/>
      <c r="C24" s="216"/>
      <c r="D24" s="213"/>
      <c r="E24" s="213"/>
    </row>
    <row r="25" spans="1:5" ht="40.5" customHeight="1" x14ac:dyDescent="0.25">
      <c r="A25" s="210" t="s">
        <v>14</v>
      </c>
      <c r="B25" s="210"/>
      <c r="C25" s="210"/>
      <c r="D25" s="213"/>
      <c r="E25" s="213"/>
    </row>
    <row r="26" spans="1:5" ht="13.5" customHeight="1" x14ac:dyDescent="0.25">
      <c r="A26" s="112"/>
      <c r="B26" s="112"/>
      <c r="C26" s="112"/>
    </row>
    <row r="27" spans="1:5" ht="17.25" customHeight="1" x14ac:dyDescent="0.25">
      <c r="A27" s="208" t="s">
        <v>168</v>
      </c>
      <c r="B27" s="209"/>
      <c r="C27" s="209"/>
      <c r="D27" s="209"/>
      <c r="E27" s="16"/>
    </row>
    <row r="28" spans="1:5" ht="53.25" customHeight="1" x14ac:dyDescent="0.25">
      <c r="A28" s="210" t="s">
        <v>176</v>
      </c>
      <c r="B28" s="213"/>
      <c r="C28" s="213"/>
      <c r="D28" s="213"/>
      <c r="E28" s="213"/>
    </row>
    <row r="29" spans="1:5" ht="53.25" customHeight="1" x14ac:dyDescent="0.25">
      <c r="A29" s="8"/>
    </row>
    <row r="30" spans="1:5" x14ac:dyDescent="0.25">
      <c r="A30" s="1" t="s">
        <v>4</v>
      </c>
      <c r="B30" s="19" t="s">
        <v>117</v>
      </c>
      <c r="C30" s="19" t="s">
        <v>164</v>
      </c>
      <c r="D30" s="19" t="s">
        <v>165</v>
      </c>
      <c r="E30" s="19" t="s">
        <v>172</v>
      </c>
    </row>
    <row r="31" spans="1:5" ht="30" x14ac:dyDescent="0.25">
      <c r="A31" s="28" t="s">
        <v>49</v>
      </c>
      <c r="B31" s="9">
        <f>SUM(B32)</f>
        <v>344212.18</v>
      </c>
      <c r="C31" s="63">
        <f>SUM(C32)</f>
        <v>344212.18</v>
      </c>
      <c r="D31" s="63">
        <f>SUM(D32)</f>
        <v>345689.18</v>
      </c>
      <c r="E31" s="63">
        <f>SUM(E32)</f>
        <v>246401.78</v>
      </c>
    </row>
    <row r="32" spans="1:5" x14ac:dyDescent="0.25">
      <c r="A32" s="20" t="s">
        <v>17</v>
      </c>
      <c r="B32" s="9">
        <f>SUM(B33,B48)</f>
        <v>344212.18</v>
      </c>
      <c r="C32" s="63">
        <f>SUM(C33,C48)</f>
        <v>344212.18</v>
      </c>
      <c r="D32" s="63">
        <f>SUM(D33+D48+D61)</f>
        <v>345689.18</v>
      </c>
      <c r="E32" s="63">
        <f>SUM(E33+E48+E61)</f>
        <v>246401.78</v>
      </c>
    </row>
    <row r="33" spans="1:5" x14ac:dyDescent="0.25">
      <c r="A33" s="50" t="s">
        <v>5</v>
      </c>
      <c r="B33" s="51">
        <f>SUM(B34:B47)</f>
        <v>213007.31</v>
      </c>
      <c r="C33" s="52">
        <f>SUM(C34:C47)</f>
        <v>213007.31</v>
      </c>
      <c r="D33" s="52">
        <f>SUM(D34:D47)</f>
        <v>213007.31</v>
      </c>
      <c r="E33" s="52">
        <f>SUM(E34:E47)</f>
        <v>178968.87</v>
      </c>
    </row>
    <row r="34" spans="1:5" x14ac:dyDescent="0.25">
      <c r="A34" s="3" t="s">
        <v>47</v>
      </c>
      <c r="B34" s="10">
        <v>6000</v>
      </c>
      <c r="C34" s="113">
        <v>6000</v>
      </c>
      <c r="D34" s="113">
        <v>6000</v>
      </c>
      <c r="E34" s="113">
        <v>8988</v>
      </c>
    </row>
    <row r="35" spans="1:5" x14ac:dyDescent="0.25">
      <c r="A35" s="3" t="s">
        <v>48</v>
      </c>
      <c r="B35" s="10">
        <v>10200</v>
      </c>
      <c r="C35" s="113">
        <v>10200</v>
      </c>
      <c r="D35" s="113">
        <v>10200</v>
      </c>
      <c r="E35" s="113">
        <v>10200</v>
      </c>
    </row>
    <row r="36" spans="1:5" x14ac:dyDescent="0.25">
      <c r="A36" s="3" t="s">
        <v>83</v>
      </c>
      <c r="B36" s="11">
        <v>11376</v>
      </c>
      <c r="C36" s="114">
        <v>11376</v>
      </c>
      <c r="D36" s="114">
        <v>11376</v>
      </c>
      <c r="E36" s="114">
        <v>11376</v>
      </c>
    </row>
    <row r="37" spans="1:5" x14ac:dyDescent="0.25">
      <c r="A37" s="3" t="s">
        <v>73</v>
      </c>
      <c r="B37" s="10">
        <v>2343.0500000000002</v>
      </c>
      <c r="C37" s="113">
        <v>2343.0500000000002</v>
      </c>
      <c r="D37" s="113">
        <v>2343.0500000000002</v>
      </c>
      <c r="E37" s="113">
        <v>2343.0500000000002</v>
      </c>
    </row>
    <row r="38" spans="1:5" x14ac:dyDescent="0.25">
      <c r="A38" s="3" t="s">
        <v>74</v>
      </c>
      <c r="B38" s="10">
        <v>11286</v>
      </c>
      <c r="C38" s="113">
        <v>11286</v>
      </c>
      <c r="D38" s="113">
        <v>11286</v>
      </c>
      <c r="E38" s="113">
        <v>11286</v>
      </c>
    </row>
    <row r="39" spans="1:5" x14ac:dyDescent="0.25">
      <c r="A39" s="38" t="s">
        <v>75</v>
      </c>
      <c r="B39" s="10">
        <v>17385.599999999999</v>
      </c>
      <c r="C39" s="113">
        <v>17385.599999999999</v>
      </c>
      <c r="D39" s="113">
        <v>17385.599999999999</v>
      </c>
      <c r="E39" s="113">
        <v>17385.599999999999</v>
      </c>
    </row>
    <row r="40" spans="1:5" x14ac:dyDescent="0.25">
      <c r="A40" s="3" t="s">
        <v>76</v>
      </c>
      <c r="B40" s="10">
        <v>12320.4</v>
      </c>
      <c r="C40" s="113">
        <v>12320.4</v>
      </c>
      <c r="D40" s="113">
        <v>12320.4</v>
      </c>
      <c r="E40" s="113">
        <v>12320.4</v>
      </c>
    </row>
    <row r="41" spans="1:5" x14ac:dyDescent="0.25">
      <c r="A41" s="3" t="s">
        <v>77</v>
      </c>
      <c r="B41" s="10">
        <v>14059.08</v>
      </c>
      <c r="C41" s="113">
        <v>14059.08</v>
      </c>
      <c r="D41" s="113">
        <v>14059.08</v>
      </c>
      <c r="E41" s="113">
        <v>14059.08</v>
      </c>
    </row>
    <row r="42" spans="1:5" x14ac:dyDescent="0.25">
      <c r="A42" s="3" t="s">
        <v>78</v>
      </c>
      <c r="B42" s="5">
        <v>55566.84</v>
      </c>
      <c r="C42" s="113">
        <v>55566.84</v>
      </c>
      <c r="D42" s="113">
        <v>55566.84</v>
      </c>
      <c r="E42" s="113">
        <v>55566.84</v>
      </c>
    </row>
    <row r="43" spans="1:5" x14ac:dyDescent="0.25">
      <c r="A43" s="3" t="s">
        <v>79</v>
      </c>
      <c r="B43" s="5">
        <v>10773.43</v>
      </c>
      <c r="C43" s="113">
        <v>10773.43</v>
      </c>
      <c r="D43" s="113">
        <v>10773.43</v>
      </c>
      <c r="E43" s="113">
        <v>10773.43</v>
      </c>
    </row>
    <row r="44" spans="1:5" x14ac:dyDescent="0.25">
      <c r="A44" s="3" t="s">
        <v>80</v>
      </c>
      <c r="B44" s="5">
        <v>35596.44</v>
      </c>
      <c r="C44" s="113">
        <v>35596.44</v>
      </c>
      <c r="D44" s="113">
        <v>35596.44</v>
      </c>
      <c r="E44" s="113">
        <v>0</v>
      </c>
    </row>
    <row r="45" spans="1:5" x14ac:dyDescent="0.25">
      <c r="A45" s="3" t="s">
        <v>81</v>
      </c>
      <c r="B45" s="5">
        <v>3012.53</v>
      </c>
      <c r="C45" s="113">
        <v>3012.53</v>
      </c>
      <c r="D45" s="113">
        <v>3012.53</v>
      </c>
      <c r="E45" s="113">
        <v>3012.53</v>
      </c>
    </row>
    <row r="46" spans="1:5" x14ac:dyDescent="0.25">
      <c r="A46" s="12" t="s">
        <v>84</v>
      </c>
      <c r="B46" s="5">
        <v>6350.94</v>
      </c>
      <c r="C46" s="113">
        <v>6350.94</v>
      </c>
      <c r="D46" s="113">
        <v>6350.94</v>
      </c>
      <c r="E46" s="113">
        <v>6350.94</v>
      </c>
    </row>
    <row r="47" spans="1:5" x14ac:dyDescent="0.25">
      <c r="A47" s="12" t="s">
        <v>82</v>
      </c>
      <c r="B47" s="5">
        <v>16737</v>
      </c>
      <c r="C47" s="113">
        <v>16737</v>
      </c>
      <c r="D47" s="113">
        <v>16737</v>
      </c>
      <c r="E47" s="113">
        <v>15307</v>
      </c>
    </row>
    <row r="48" spans="1:5" x14ac:dyDescent="0.25">
      <c r="A48" s="2" t="s">
        <v>31</v>
      </c>
      <c r="B48" s="52">
        <f>SUM(B49:B60)</f>
        <v>131204.87</v>
      </c>
      <c r="C48" s="115">
        <f>SUM(C49:C60)</f>
        <v>131204.87</v>
      </c>
      <c r="D48" s="115">
        <f>SUM(D49:D60)</f>
        <v>25329.32</v>
      </c>
      <c r="E48" s="115">
        <f>SUM(E49:E60)</f>
        <v>25329.32</v>
      </c>
    </row>
    <row r="49" spans="1:5" x14ac:dyDescent="0.25">
      <c r="A49" s="3" t="s">
        <v>83</v>
      </c>
      <c r="B49" s="5">
        <v>7584</v>
      </c>
      <c r="C49" s="113">
        <v>7584</v>
      </c>
      <c r="D49" s="113">
        <v>7584</v>
      </c>
      <c r="E49" s="113">
        <v>7584</v>
      </c>
    </row>
    <row r="50" spans="1:5" x14ac:dyDescent="0.25">
      <c r="A50" s="83" t="s">
        <v>73</v>
      </c>
      <c r="B50" s="178">
        <v>1562.03</v>
      </c>
      <c r="C50" s="179">
        <v>1562.03</v>
      </c>
      <c r="D50" s="85">
        <v>3039.03</v>
      </c>
      <c r="E50" s="85">
        <v>3039.03</v>
      </c>
    </row>
    <row r="51" spans="1:5" x14ac:dyDescent="0.25">
      <c r="A51" s="3" t="s">
        <v>74</v>
      </c>
      <c r="B51" s="5">
        <v>7524</v>
      </c>
      <c r="C51" s="113">
        <v>7524</v>
      </c>
      <c r="D51" s="113">
        <v>7524</v>
      </c>
      <c r="E51" s="113">
        <v>7524</v>
      </c>
    </row>
    <row r="52" spans="1:5" x14ac:dyDescent="0.25">
      <c r="A52" s="38" t="s">
        <v>75</v>
      </c>
      <c r="B52" s="5">
        <v>11590.4</v>
      </c>
      <c r="C52" s="113">
        <v>11590.4</v>
      </c>
      <c r="D52" s="40">
        <v>0</v>
      </c>
      <c r="E52" s="40">
        <v>0</v>
      </c>
    </row>
    <row r="53" spans="1:5" x14ac:dyDescent="0.25">
      <c r="A53" s="3" t="s">
        <v>76</v>
      </c>
      <c r="B53" s="5">
        <v>8213.6</v>
      </c>
      <c r="C53" s="113">
        <v>8213.6</v>
      </c>
      <c r="D53" s="40">
        <v>0</v>
      </c>
      <c r="E53" s="40">
        <v>0</v>
      </c>
    </row>
    <row r="54" spans="1:5" x14ac:dyDescent="0.25">
      <c r="A54" s="3" t="s">
        <v>77</v>
      </c>
      <c r="B54" s="5">
        <v>9372.7199999999993</v>
      </c>
      <c r="C54" s="113">
        <v>9372.7199999999993</v>
      </c>
      <c r="D54" s="40">
        <v>0</v>
      </c>
      <c r="E54" s="40">
        <v>0</v>
      </c>
    </row>
    <row r="55" spans="1:5" x14ac:dyDescent="0.25">
      <c r="A55" s="3" t="s">
        <v>78</v>
      </c>
      <c r="B55" s="5">
        <v>37044.559999999998</v>
      </c>
      <c r="C55" s="113">
        <v>37044.559999999998</v>
      </c>
      <c r="D55" s="40">
        <v>0</v>
      </c>
      <c r="E55" s="40">
        <v>0</v>
      </c>
    </row>
    <row r="56" spans="1:5" x14ac:dyDescent="0.25">
      <c r="A56" s="3" t="s">
        <v>79</v>
      </c>
      <c r="B56" s="5">
        <v>7182.29</v>
      </c>
      <c r="C56" s="113">
        <v>7182.29</v>
      </c>
      <c r="D56" s="113">
        <v>7182.29</v>
      </c>
      <c r="E56" s="113">
        <v>7182.29</v>
      </c>
    </row>
    <row r="57" spans="1:5" x14ac:dyDescent="0.25">
      <c r="A57" s="3" t="s">
        <v>80</v>
      </c>
      <c r="B57" s="5">
        <v>23730.959999999999</v>
      </c>
      <c r="C57" s="113">
        <v>23730.959999999999</v>
      </c>
      <c r="D57" s="40">
        <v>0</v>
      </c>
      <c r="E57" s="40">
        <v>0</v>
      </c>
    </row>
    <row r="58" spans="1:5" x14ac:dyDescent="0.25">
      <c r="A58" s="3" t="s">
        <v>81</v>
      </c>
      <c r="B58" s="5">
        <v>2008.35</v>
      </c>
      <c r="C58" s="113">
        <v>2008.35</v>
      </c>
      <c r="D58" s="40">
        <v>0</v>
      </c>
      <c r="E58" s="40">
        <v>0</v>
      </c>
    </row>
    <row r="59" spans="1:5" x14ac:dyDescent="0.25">
      <c r="A59" s="12" t="s">
        <v>84</v>
      </c>
      <c r="B59" s="5">
        <v>4233.96</v>
      </c>
      <c r="C59" s="113">
        <v>4233.96</v>
      </c>
      <c r="D59" s="40">
        <v>0</v>
      </c>
      <c r="E59" s="40">
        <v>0</v>
      </c>
    </row>
    <row r="60" spans="1:5" x14ac:dyDescent="0.25">
      <c r="A60" s="12" t="s">
        <v>82</v>
      </c>
      <c r="B60" s="5">
        <v>11158</v>
      </c>
      <c r="C60" s="113">
        <v>11158</v>
      </c>
      <c r="D60" s="40">
        <v>0</v>
      </c>
      <c r="E60" s="40">
        <v>0</v>
      </c>
    </row>
    <row r="61" spans="1:5" x14ac:dyDescent="0.25">
      <c r="A61" s="47" t="s">
        <v>2</v>
      </c>
      <c r="B61" s="52">
        <f>SUM(B62:B69)</f>
        <v>0</v>
      </c>
      <c r="C61" s="115">
        <f>SUM(C62:C69)</f>
        <v>0</v>
      </c>
      <c r="D61" s="57">
        <f>SUM(D62:D69)</f>
        <v>107352.55</v>
      </c>
      <c r="E61" s="57">
        <f>SUM(E62:E69)</f>
        <v>42103.59</v>
      </c>
    </row>
    <row r="62" spans="1:5" x14ac:dyDescent="0.25">
      <c r="A62" s="177" t="s">
        <v>75</v>
      </c>
      <c r="B62" s="178">
        <v>0</v>
      </c>
      <c r="C62" s="179">
        <v>0</v>
      </c>
      <c r="D62" s="85">
        <v>11590.4</v>
      </c>
      <c r="E62" s="85">
        <v>6891.4</v>
      </c>
    </row>
    <row r="63" spans="1:5" x14ac:dyDescent="0.25">
      <c r="A63" s="83" t="s">
        <v>76</v>
      </c>
      <c r="B63" s="178">
        <v>0</v>
      </c>
      <c r="C63" s="179">
        <v>0</v>
      </c>
      <c r="D63" s="85">
        <v>8213.6</v>
      </c>
      <c r="E63" s="85">
        <v>3569.6</v>
      </c>
    </row>
    <row r="64" spans="1:5" x14ac:dyDescent="0.25">
      <c r="A64" s="83" t="s">
        <v>77</v>
      </c>
      <c r="B64" s="178">
        <v>0</v>
      </c>
      <c r="C64" s="179">
        <v>0</v>
      </c>
      <c r="D64" s="85">
        <v>9372.7199999999993</v>
      </c>
      <c r="E64" s="85">
        <v>6035.72</v>
      </c>
    </row>
    <row r="65" spans="1:5" x14ac:dyDescent="0.25">
      <c r="A65" s="83" t="s">
        <v>78</v>
      </c>
      <c r="B65" s="178">
        <v>0</v>
      </c>
      <c r="C65" s="179">
        <v>0</v>
      </c>
      <c r="D65" s="85">
        <v>37044.559999999998</v>
      </c>
      <c r="E65" s="85">
        <v>21390.560000000001</v>
      </c>
    </row>
    <row r="66" spans="1:5" x14ac:dyDescent="0.25">
      <c r="A66" s="83" t="s">
        <v>80</v>
      </c>
      <c r="B66" s="178">
        <v>0</v>
      </c>
      <c r="C66" s="179">
        <v>0</v>
      </c>
      <c r="D66" s="85">
        <v>23730.959999999999</v>
      </c>
      <c r="E66" s="85">
        <v>0</v>
      </c>
    </row>
    <row r="67" spans="1:5" x14ac:dyDescent="0.25">
      <c r="A67" s="83" t="s">
        <v>81</v>
      </c>
      <c r="B67" s="178">
        <v>0</v>
      </c>
      <c r="C67" s="179">
        <v>0</v>
      </c>
      <c r="D67" s="85">
        <v>2008.35</v>
      </c>
      <c r="E67" s="85">
        <v>2008.35</v>
      </c>
    </row>
    <row r="68" spans="1:5" x14ac:dyDescent="0.25">
      <c r="A68" s="83" t="s">
        <v>84</v>
      </c>
      <c r="B68" s="178">
        <v>0</v>
      </c>
      <c r="C68" s="179">
        <v>0</v>
      </c>
      <c r="D68" s="85">
        <v>4233.96</v>
      </c>
      <c r="E68" s="85">
        <v>2207.96</v>
      </c>
    </row>
    <row r="69" spans="1:5" x14ac:dyDescent="0.25">
      <c r="A69" s="83" t="s">
        <v>82</v>
      </c>
      <c r="B69" s="178">
        <v>0</v>
      </c>
      <c r="C69" s="179">
        <v>0</v>
      </c>
      <c r="D69" s="85">
        <v>11158</v>
      </c>
      <c r="E69" s="85">
        <v>0</v>
      </c>
    </row>
    <row r="70" spans="1:5" x14ac:dyDescent="0.25">
      <c r="A70" s="12"/>
      <c r="B70" s="5"/>
      <c r="C70" s="116"/>
      <c r="D70" s="38"/>
    </row>
    <row r="71" spans="1:5" ht="30" x14ac:dyDescent="0.25">
      <c r="A71" s="26" t="s">
        <v>44</v>
      </c>
      <c r="B71" s="31">
        <f t="shared" ref="B71:E72" si="0">SUM(B72)</f>
        <v>36591.25</v>
      </c>
      <c r="C71" s="117">
        <f t="shared" si="0"/>
        <v>0</v>
      </c>
      <c r="D71" s="117">
        <f t="shared" si="0"/>
        <v>0</v>
      </c>
      <c r="E71" s="117">
        <f t="shared" si="0"/>
        <v>0</v>
      </c>
    </row>
    <row r="72" spans="1:5" x14ac:dyDescent="0.25">
      <c r="A72" s="21" t="s">
        <v>6</v>
      </c>
      <c r="B72" s="53">
        <f t="shared" si="0"/>
        <v>36591.25</v>
      </c>
      <c r="C72" s="118">
        <f t="shared" si="0"/>
        <v>0</v>
      </c>
      <c r="D72" s="118">
        <f t="shared" si="0"/>
        <v>0</v>
      </c>
      <c r="E72" s="118">
        <f t="shared" si="0"/>
        <v>0</v>
      </c>
    </row>
    <row r="73" spans="1:5" x14ac:dyDescent="0.25">
      <c r="A73" s="2" t="s">
        <v>2</v>
      </c>
      <c r="B73" s="6">
        <f>SUM(B74:B77)</f>
        <v>36591.25</v>
      </c>
      <c r="C73" s="119">
        <f>SUM(C74:C77)</f>
        <v>0</v>
      </c>
      <c r="D73" s="119">
        <f t="shared" ref="D73:E73" si="1">SUM(D74:D77)</f>
        <v>0</v>
      </c>
      <c r="E73" s="119">
        <f t="shared" si="1"/>
        <v>0</v>
      </c>
    </row>
    <row r="74" spans="1:5" x14ac:dyDescent="0.25">
      <c r="A74" s="180" t="s">
        <v>50</v>
      </c>
      <c r="B74" s="35">
        <v>5000</v>
      </c>
      <c r="C74" s="151">
        <v>0</v>
      </c>
      <c r="D74" s="151">
        <v>0</v>
      </c>
      <c r="E74" s="151">
        <v>0</v>
      </c>
    </row>
    <row r="75" spans="1:5" x14ac:dyDescent="0.25">
      <c r="A75" s="12" t="s">
        <v>7</v>
      </c>
      <c r="B75" s="35">
        <v>30000</v>
      </c>
      <c r="C75" s="151">
        <v>0</v>
      </c>
      <c r="D75" s="151">
        <v>0</v>
      </c>
      <c r="E75" s="151">
        <v>0</v>
      </c>
    </row>
    <row r="76" spans="1:5" x14ac:dyDescent="0.25">
      <c r="A76" s="12" t="s">
        <v>146</v>
      </c>
      <c r="B76" s="35">
        <v>900</v>
      </c>
      <c r="C76" s="151">
        <v>0</v>
      </c>
      <c r="D76" s="151">
        <v>0</v>
      </c>
      <c r="E76" s="151">
        <v>0</v>
      </c>
    </row>
    <row r="77" spans="1:5" s="30" customFormat="1" x14ac:dyDescent="0.25">
      <c r="A77" s="12" t="s">
        <v>51</v>
      </c>
      <c r="B77" s="35">
        <v>691.25</v>
      </c>
      <c r="C77" s="151">
        <v>0</v>
      </c>
      <c r="D77" s="151">
        <v>0</v>
      </c>
      <c r="E77" s="151">
        <v>0</v>
      </c>
    </row>
    <row r="78" spans="1:5" x14ac:dyDescent="0.25">
      <c r="A78" s="2"/>
      <c r="B78" s="4"/>
      <c r="C78" s="114"/>
      <c r="D78" s="38"/>
      <c r="E78" s="38"/>
    </row>
    <row r="79" spans="1:5" ht="30" x14ac:dyDescent="0.25">
      <c r="A79" s="26" t="s">
        <v>70</v>
      </c>
      <c r="B79" s="41">
        <v>1991</v>
      </c>
      <c r="C79" s="121">
        <v>1991</v>
      </c>
      <c r="D79" s="121">
        <v>1991</v>
      </c>
      <c r="E79" s="121">
        <v>0</v>
      </c>
    </row>
    <row r="80" spans="1:5" x14ac:dyDescent="0.25">
      <c r="A80" s="21" t="s">
        <v>8</v>
      </c>
      <c r="B80" s="53">
        <v>1991</v>
      </c>
      <c r="C80" s="122">
        <v>1991</v>
      </c>
      <c r="D80" s="122">
        <v>1991</v>
      </c>
      <c r="E80" s="122">
        <v>0</v>
      </c>
    </row>
    <row r="81" spans="1:5" x14ac:dyDescent="0.25">
      <c r="A81" s="2" t="s">
        <v>19</v>
      </c>
      <c r="B81" s="6">
        <v>1991</v>
      </c>
      <c r="C81" s="123">
        <v>1991</v>
      </c>
      <c r="D81" s="123">
        <v>1991</v>
      </c>
      <c r="E81" s="123">
        <v>0</v>
      </c>
    </row>
    <row r="82" spans="1:5" x14ac:dyDescent="0.25">
      <c r="A82" s="3" t="s">
        <v>9</v>
      </c>
      <c r="B82" s="4">
        <v>1991</v>
      </c>
      <c r="C82" s="124">
        <v>1991</v>
      </c>
      <c r="D82" s="124">
        <v>1991</v>
      </c>
      <c r="E82" s="124">
        <v>0</v>
      </c>
    </row>
    <row r="83" spans="1:5" x14ac:dyDescent="0.25">
      <c r="A83" s="3"/>
      <c r="B83" s="4"/>
      <c r="C83" s="116"/>
      <c r="D83" s="38"/>
      <c r="E83" s="38"/>
    </row>
    <row r="84" spans="1:5" ht="30" x14ac:dyDescent="0.25">
      <c r="A84" s="28" t="s">
        <v>45</v>
      </c>
      <c r="B84" s="42">
        <f>SUM(B86)</f>
        <v>50725</v>
      </c>
      <c r="C84" s="125">
        <f>SUM(C86)</f>
        <v>50725</v>
      </c>
      <c r="D84" s="125">
        <f>SUM(D86)</f>
        <v>50725</v>
      </c>
      <c r="E84" s="125">
        <f>SUM(E86)</f>
        <v>16571</v>
      </c>
    </row>
    <row r="85" spans="1:5" x14ac:dyDescent="0.25">
      <c r="A85" s="20" t="s">
        <v>10</v>
      </c>
      <c r="B85" s="53">
        <f>SUM(B86)</f>
        <v>50725</v>
      </c>
      <c r="C85" s="122">
        <f>SUM(C86)</f>
        <v>50725</v>
      </c>
      <c r="D85" s="122">
        <f>SUM(D86)</f>
        <v>50725</v>
      </c>
      <c r="E85" s="122">
        <f>SUM(E86)</f>
        <v>16571</v>
      </c>
    </row>
    <row r="86" spans="1:5" x14ac:dyDescent="0.25">
      <c r="A86" s="2" t="s">
        <v>2</v>
      </c>
      <c r="B86" s="54">
        <f>SUM(B87:B90)</f>
        <v>50725</v>
      </c>
      <c r="C86" s="126">
        <f>SUM(C87:C90)</f>
        <v>50725</v>
      </c>
      <c r="D86" s="126">
        <f>SUM(D87:D90)</f>
        <v>50725</v>
      </c>
      <c r="E86" s="126">
        <f>SUM(E87:E90)</f>
        <v>16571</v>
      </c>
    </row>
    <row r="87" spans="1:5" x14ac:dyDescent="0.25">
      <c r="A87" s="3" t="s">
        <v>85</v>
      </c>
      <c r="B87" s="22">
        <v>3725</v>
      </c>
      <c r="C87" s="127">
        <v>3725</v>
      </c>
      <c r="D87" s="127">
        <v>3725</v>
      </c>
      <c r="E87" s="127">
        <v>0</v>
      </c>
    </row>
    <row r="88" spans="1:5" x14ac:dyDescent="0.25">
      <c r="A88" s="3" t="s">
        <v>52</v>
      </c>
      <c r="B88" s="22">
        <v>22000</v>
      </c>
      <c r="C88" s="127">
        <v>22000</v>
      </c>
      <c r="D88" s="127">
        <v>22000</v>
      </c>
      <c r="E88" s="127">
        <v>10805</v>
      </c>
    </row>
    <row r="89" spans="1:5" x14ac:dyDescent="0.25">
      <c r="A89" s="3" t="s">
        <v>86</v>
      </c>
      <c r="B89" s="22">
        <v>15000</v>
      </c>
      <c r="C89" s="127">
        <v>15000</v>
      </c>
      <c r="D89" s="127">
        <v>15000</v>
      </c>
      <c r="E89" s="127">
        <v>5766</v>
      </c>
    </row>
    <row r="90" spans="1:5" x14ac:dyDescent="0.25">
      <c r="A90" s="3" t="s">
        <v>87</v>
      </c>
      <c r="B90" s="22">
        <v>10000</v>
      </c>
      <c r="C90" s="127">
        <v>10000</v>
      </c>
      <c r="D90" s="127">
        <v>10000</v>
      </c>
      <c r="E90" s="127">
        <v>0</v>
      </c>
    </row>
    <row r="91" spans="1:5" x14ac:dyDescent="0.25">
      <c r="A91" s="3"/>
      <c r="B91" s="22"/>
      <c r="D91" s="38"/>
      <c r="E91" s="38"/>
    </row>
    <row r="92" spans="1:5" ht="30" x14ac:dyDescent="0.25">
      <c r="A92" s="28" t="s">
        <v>64</v>
      </c>
      <c r="B92" s="43">
        <f>SUM(B93)</f>
        <v>46400</v>
      </c>
      <c r="C92" s="128">
        <f>SUM(C93)</f>
        <v>0</v>
      </c>
      <c r="D92" s="128">
        <f>SUM(D93)</f>
        <v>0</v>
      </c>
      <c r="E92" s="128">
        <f>SUM(E93)</f>
        <v>0</v>
      </c>
    </row>
    <row r="93" spans="1:5" x14ac:dyDescent="0.25">
      <c r="A93" s="21" t="s">
        <v>11</v>
      </c>
      <c r="B93" s="53">
        <f>SUM(B94,B96)</f>
        <v>46400</v>
      </c>
      <c r="C93" s="118">
        <f>SUM(C94,C96)</f>
        <v>0</v>
      </c>
      <c r="D93" s="118">
        <f>SUM(D94,D96)</f>
        <v>0</v>
      </c>
      <c r="E93" s="118">
        <f>SUM(E94,E96)</f>
        <v>0</v>
      </c>
    </row>
    <row r="94" spans="1:5" x14ac:dyDescent="0.25">
      <c r="A94" s="2" t="s">
        <v>2</v>
      </c>
      <c r="B94" s="52">
        <v>7400</v>
      </c>
      <c r="C94" s="115">
        <v>0</v>
      </c>
      <c r="D94" s="115">
        <v>0</v>
      </c>
      <c r="E94" s="115">
        <v>0</v>
      </c>
    </row>
    <row r="95" spans="1:5" x14ac:dyDescent="0.25">
      <c r="A95" s="12" t="s">
        <v>88</v>
      </c>
      <c r="B95" s="35">
        <v>7400</v>
      </c>
      <c r="C95" s="151">
        <v>0</v>
      </c>
      <c r="D95" s="151">
        <v>0</v>
      </c>
      <c r="E95" s="151">
        <v>0</v>
      </c>
    </row>
    <row r="96" spans="1:5" x14ac:dyDescent="0.25">
      <c r="A96" s="47" t="s">
        <v>1</v>
      </c>
      <c r="B96" s="181">
        <v>39000</v>
      </c>
      <c r="C96" s="182">
        <v>0</v>
      </c>
      <c r="D96" s="182">
        <v>0</v>
      </c>
      <c r="E96" s="182">
        <v>0</v>
      </c>
    </row>
    <row r="97" spans="1:5" x14ac:dyDescent="0.25">
      <c r="A97" s="12" t="s">
        <v>53</v>
      </c>
      <c r="B97" s="35">
        <v>39000</v>
      </c>
      <c r="C97" s="151">
        <v>0</v>
      </c>
      <c r="D97" s="151">
        <v>0</v>
      </c>
      <c r="E97" s="151">
        <v>0</v>
      </c>
    </row>
    <row r="98" spans="1:5" x14ac:dyDescent="0.25">
      <c r="A98" s="3"/>
      <c r="B98" s="4"/>
      <c r="C98" s="114"/>
      <c r="D98" s="38"/>
      <c r="E98" s="38"/>
    </row>
    <row r="99" spans="1:5" ht="30" x14ac:dyDescent="0.25">
      <c r="A99" s="28" t="s">
        <v>46</v>
      </c>
      <c r="B99" s="29">
        <f>SUM(B101,B105,B107)</f>
        <v>163500</v>
      </c>
      <c r="C99" s="129">
        <f>SUM(C101,C105,C107)</f>
        <v>217000</v>
      </c>
      <c r="D99" s="129">
        <f>SUM(D101,D105,D107)</f>
        <v>217000</v>
      </c>
      <c r="E99" s="129">
        <f>SUM(E101,E105,E107)</f>
        <v>216875</v>
      </c>
    </row>
    <row r="100" spans="1:5" x14ac:dyDescent="0.25">
      <c r="A100" s="21" t="s">
        <v>12</v>
      </c>
      <c r="B100" s="53">
        <f>SUM(B99)</f>
        <v>163500</v>
      </c>
      <c r="C100" s="118">
        <f>SUM(C99)</f>
        <v>217000</v>
      </c>
      <c r="D100" s="118">
        <f>SUM(D99)</f>
        <v>217000</v>
      </c>
      <c r="E100" s="118">
        <f>SUM(E99)</f>
        <v>216875</v>
      </c>
    </row>
    <row r="101" spans="1:5" x14ac:dyDescent="0.25">
      <c r="A101" s="2" t="s">
        <v>2</v>
      </c>
      <c r="B101" s="55">
        <f>SUM(B102:B102)</f>
        <v>15000</v>
      </c>
      <c r="C101" s="130">
        <f>SUM(C102:C103)</f>
        <v>23500</v>
      </c>
      <c r="D101" s="130">
        <f>SUM(D102:D104)</f>
        <v>72500</v>
      </c>
      <c r="E101" s="130">
        <f>SUM(E102:E104)</f>
        <v>72500</v>
      </c>
    </row>
    <row r="102" spans="1:5" x14ac:dyDescent="0.25">
      <c r="A102" s="3" t="s">
        <v>89</v>
      </c>
      <c r="B102" s="17">
        <v>15000</v>
      </c>
      <c r="C102" s="131">
        <v>15000</v>
      </c>
      <c r="D102" s="131">
        <v>15000</v>
      </c>
      <c r="E102" s="131">
        <v>15000</v>
      </c>
    </row>
    <row r="103" spans="1:5" x14ac:dyDescent="0.25">
      <c r="A103" s="12" t="s">
        <v>149</v>
      </c>
      <c r="B103" s="109">
        <v>0</v>
      </c>
      <c r="C103" s="151">
        <v>8500</v>
      </c>
      <c r="D103" s="151">
        <v>8500</v>
      </c>
      <c r="E103" s="151">
        <v>8500</v>
      </c>
    </row>
    <row r="104" spans="1:5" x14ac:dyDescent="0.25">
      <c r="A104" s="83" t="s">
        <v>93</v>
      </c>
      <c r="B104" s="88">
        <v>0</v>
      </c>
      <c r="C104" s="120">
        <v>0</v>
      </c>
      <c r="D104" s="120">
        <v>49000</v>
      </c>
      <c r="E104" s="120">
        <v>49000</v>
      </c>
    </row>
    <row r="105" spans="1:5" x14ac:dyDescent="0.25">
      <c r="A105" s="47" t="s">
        <v>5</v>
      </c>
      <c r="B105" s="183">
        <f>SUM(B106:B106)</f>
        <v>58500</v>
      </c>
      <c r="C105" s="184">
        <f>SUM(C106:C106)</f>
        <v>103500</v>
      </c>
      <c r="D105" s="184">
        <f>SUM(D106:D106)</f>
        <v>54500</v>
      </c>
      <c r="E105" s="184">
        <v>54500</v>
      </c>
    </row>
    <row r="106" spans="1:5" x14ac:dyDescent="0.25">
      <c r="A106" s="83" t="s">
        <v>90</v>
      </c>
      <c r="B106" s="89">
        <v>58500</v>
      </c>
      <c r="C106" s="120">
        <v>103500</v>
      </c>
      <c r="D106" s="85">
        <v>54500</v>
      </c>
      <c r="E106" s="85">
        <v>54501</v>
      </c>
    </row>
    <row r="107" spans="1:5" x14ac:dyDescent="0.25">
      <c r="A107" s="2" t="s">
        <v>1</v>
      </c>
      <c r="B107" s="56">
        <v>90000</v>
      </c>
      <c r="C107" s="132">
        <v>90000</v>
      </c>
      <c r="D107" s="132">
        <f>SUM(D108:D110)</f>
        <v>90000</v>
      </c>
      <c r="E107" s="132">
        <f>SUM(E108:E110)</f>
        <v>89875</v>
      </c>
    </row>
    <row r="108" spans="1:5" x14ac:dyDescent="0.25">
      <c r="A108" s="3" t="s">
        <v>91</v>
      </c>
      <c r="B108" s="17">
        <v>3500</v>
      </c>
      <c r="C108" s="131">
        <v>3500</v>
      </c>
      <c r="D108" s="131">
        <v>3500</v>
      </c>
      <c r="E108" s="131">
        <v>3375</v>
      </c>
    </row>
    <row r="109" spans="1:5" x14ac:dyDescent="0.25">
      <c r="A109" s="3" t="s">
        <v>92</v>
      </c>
      <c r="B109" s="17">
        <v>5000</v>
      </c>
      <c r="C109" s="131">
        <v>5000</v>
      </c>
      <c r="D109" s="131">
        <v>5000</v>
      </c>
      <c r="E109" s="131">
        <v>5000</v>
      </c>
    </row>
    <row r="110" spans="1:5" x14ac:dyDescent="0.25">
      <c r="A110" s="3" t="s">
        <v>93</v>
      </c>
      <c r="B110" s="17">
        <v>81500</v>
      </c>
      <c r="C110" s="131">
        <v>81500</v>
      </c>
      <c r="D110" s="131">
        <v>81500</v>
      </c>
      <c r="E110" s="131">
        <v>81500</v>
      </c>
    </row>
    <row r="111" spans="1:5" x14ac:dyDescent="0.25">
      <c r="A111" s="3"/>
      <c r="B111" s="17"/>
      <c r="C111" s="114"/>
      <c r="D111" s="38"/>
      <c r="E111" s="38"/>
    </row>
    <row r="112" spans="1:5" ht="30" x14ac:dyDescent="0.25">
      <c r="A112" s="26" t="s">
        <v>44</v>
      </c>
      <c r="B112" s="32">
        <f>SUM(B113)</f>
        <v>1586251.18</v>
      </c>
      <c r="C112" s="117">
        <f>SUM(C113)</f>
        <v>41251.18</v>
      </c>
      <c r="D112" s="117">
        <f>SUM(D113)</f>
        <v>41251.18</v>
      </c>
      <c r="E112" s="117">
        <f>SUM(E113)</f>
        <v>0</v>
      </c>
    </row>
    <row r="113" spans="1:5" x14ac:dyDescent="0.25">
      <c r="A113" s="21" t="s">
        <v>33</v>
      </c>
      <c r="B113" s="53">
        <f>SUM(B114,B118)</f>
        <v>1586251.18</v>
      </c>
      <c r="C113" s="118">
        <f>SUM(C114,C118)</f>
        <v>41251.18</v>
      </c>
      <c r="D113" s="118">
        <f>SUM(D114,D118)</f>
        <v>41251.18</v>
      </c>
      <c r="E113" s="118">
        <f>SUM(E114,E118)</f>
        <v>0</v>
      </c>
    </row>
    <row r="114" spans="1:5" x14ac:dyDescent="0.25">
      <c r="A114" s="2" t="s">
        <v>2</v>
      </c>
      <c r="B114" s="54">
        <f>SUM(B115:B117)</f>
        <v>86251.18</v>
      </c>
      <c r="C114" s="133">
        <f>SUM(C115:C117)</f>
        <v>41251.18</v>
      </c>
      <c r="D114" s="133">
        <f>SUM(D115:D117)</f>
        <v>41251.18</v>
      </c>
      <c r="E114" s="133">
        <f>SUM(E115:E117)</f>
        <v>0</v>
      </c>
    </row>
    <row r="115" spans="1:5" x14ac:dyDescent="0.25">
      <c r="A115" s="3" t="s">
        <v>150</v>
      </c>
      <c r="B115" s="23">
        <v>32500</v>
      </c>
      <c r="C115" s="134">
        <v>32500</v>
      </c>
      <c r="D115" s="134">
        <v>32500</v>
      </c>
      <c r="E115" s="134">
        <v>0</v>
      </c>
    </row>
    <row r="116" spans="1:5" x14ac:dyDescent="0.25">
      <c r="A116" s="12" t="s">
        <v>37</v>
      </c>
      <c r="B116" s="185">
        <v>45000</v>
      </c>
      <c r="C116" s="151">
        <v>0</v>
      </c>
      <c r="D116" s="151">
        <v>0</v>
      </c>
      <c r="E116" s="151">
        <v>0</v>
      </c>
    </row>
    <row r="117" spans="1:5" x14ac:dyDescent="0.25">
      <c r="A117" s="12" t="s">
        <v>94</v>
      </c>
      <c r="B117" s="97">
        <v>8751.18</v>
      </c>
      <c r="C117" s="151">
        <v>8751.18</v>
      </c>
      <c r="D117" s="151">
        <v>8751.18</v>
      </c>
      <c r="E117" s="151">
        <v>0</v>
      </c>
    </row>
    <row r="118" spans="1:5" x14ac:dyDescent="0.25">
      <c r="A118" s="47" t="s">
        <v>32</v>
      </c>
      <c r="B118" s="186">
        <f>SUM(B119)</f>
        <v>1500000</v>
      </c>
      <c r="C118" s="187">
        <f>SUM(C119)</f>
        <v>0</v>
      </c>
      <c r="D118" s="187">
        <f>SUM(D119)</f>
        <v>0</v>
      </c>
      <c r="E118" s="187">
        <f>SUM(E119)</f>
        <v>0</v>
      </c>
    </row>
    <row r="119" spans="1:5" x14ac:dyDescent="0.25">
      <c r="A119" s="12" t="s">
        <v>55</v>
      </c>
      <c r="B119" s="97">
        <v>1500000</v>
      </c>
      <c r="C119" s="151">
        <v>0</v>
      </c>
      <c r="D119" s="151">
        <v>0</v>
      </c>
      <c r="E119" s="151">
        <v>0</v>
      </c>
    </row>
    <row r="120" spans="1:5" x14ac:dyDescent="0.25">
      <c r="A120" s="3"/>
      <c r="B120" s="11"/>
      <c r="C120" s="114"/>
      <c r="D120" s="38"/>
      <c r="E120" s="38"/>
    </row>
    <row r="121" spans="1:5" ht="30" x14ac:dyDescent="0.25">
      <c r="A121" s="28" t="s">
        <v>46</v>
      </c>
      <c r="B121" s="31">
        <f>SUM(B122)</f>
        <v>500000</v>
      </c>
      <c r="C121" s="117">
        <f>SUM(C122)</f>
        <v>575000</v>
      </c>
      <c r="D121" s="117">
        <f>SUM(D122)</f>
        <v>575000</v>
      </c>
      <c r="E121" s="117">
        <f>SUM(E122)</f>
        <v>75000</v>
      </c>
    </row>
    <row r="122" spans="1:5" x14ac:dyDescent="0.25">
      <c r="A122" s="21" t="s">
        <v>34</v>
      </c>
      <c r="B122" s="58">
        <f>SUM(B123,B125)</f>
        <v>500000</v>
      </c>
      <c r="C122" s="118">
        <f>SUM(C123,C125)</f>
        <v>575000</v>
      </c>
      <c r="D122" s="118">
        <f>SUM(D123,D125)</f>
        <v>575000</v>
      </c>
      <c r="E122" s="118">
        <f>SUM(E123,E125)</f>
        <v>75000</v>
      </c>
    </row>
    <row r="123" spans="1:5" x14ac:dyDescent="0.25">
      <c r="A123" s="2" t="s">
        <v>2</v>
      </c>
      <c r="B123" s="57">
        <f>SUM(B124)</f>
        <v>50000</v>
      </c>
      <c r="C123" s="133">
        <f>SUM(C124)</f>
        <v>75000</v>
      </c>
      <c r="D123" s="133">
        <f>SUM(D124)</f>
        <v>75000</v>
      </c>
      <c r="E123" s="133">
        <f>SUM(E124)</f>
        <v>75000</v>
      </c>
    </row>
    <row r="124" spans="1:5" x14ac:dyDescent="0.25">
      <c r="A124" s="12" t="s">
        <v>56</v>
      </c>
      <c r="B124" s="97">
        <v>50000</v>
      </c>
      <c r="C124" s="151">
        <v>75000</v>
      </c>
      <c r="D124" s="151">
        <v>75000</v>
      </c>
      <c r="E124" s="151">
        <v>75000</v>
      </c>
    </row>
    <row r="125" spans="1:5" s="16" customFormat="1" x14ac:dyDescent="0.25">
      <c r="A125" s="47" t="s">
        <v>32</v>
      </c>
      <c r="B125" s="186">
        <f>SUM(B126)</f>
        <v>450000</v>
      </c>
      <c r="C125" s="187">
        <f>SUM(C126)</f>
        <v>500000</v>
      </c>
      <c r="D125" s="187">
        <f>SUM(D126)</f>
        <v>500000</v>
      </c>
      <c r="E125" s="187">
        <f>SUM(E126)</f>
        <v>0</v>
      </c>
    </row>
    <row r="126" spans="1:5" x14ac:dyDescent="0.25">
      <c r="A126" s="12" t="s">
        <v>57</v>
      </c>
      <c r="B126" s="97">
        <v>450000</v>
      </c>
      <c r="C126" s="151">
        <v>500000</v>
      </c>
      <c r="D126" s="151">
        <v>500000</v>
      </c>
      <c r="E126" s="151">
        <v>0</v>
      </c>
    </row>
    <row r="127" spans="1:5" x14ac:dyDescent="0.25">
      <c r="A127" s="91"/>
      <c r="B127" s="92"/>
      <c r="D127" s="38"/>
      <c r="E127" s="38"/>
    </row>
    <row r="128" spans="1:5" ht="30" x14ac:dyDescent="0.25">
      <c r="A128" s="28" t="s">
        <v>46</v>
      </c>
      <c r="B128" s="33">
        <f>SUM(B129)</f>
        <v>695000</v>
      </c>
      <c r="C128" s="135">
        <f>SUM(C129)</f>
        <v>795000</v>
      </c>
      <c r="D128" s="135">
        <f>SUM(D129)</f>
        <v>795000</v>
      </c>
      <c r="E128" s="135">
        <f>SUM(E129)</f>
        <v>120832.68</v>
      </c>
    </row>
    <row r="129" spans="1:5" x14ac:dyDescent="0.25">
      <c r="A129" s="18" t="s">
        <v>95</v>
      </c>
      <c r="B129" s="61">
        <f>SUM(B130,B133,B135,B138)</f>
        <v>695000</v>
      </c>
      <c r="C129" s="136">
        <f>SUM(C130,C132,C135,C138)</f>
        <v>795000</v>
      </c>
      <c r="D129" s="136">
        <f>SUM(D130,D132,D135,D138)</f>
        <v>795000</v>
      </c>
      <c r="E129" s="136">
        <f>SUM(E130,E132,E135,E138)</f>
        <v>120832.68</v>
      </c>
    </row>
    <row r="130" spans="1:5" x14ac:dyDescent="0.25">
      <c r="A130" s="2" t="s">
        <v>2</v>
      </c>
      <c r="B130" s="100">
        <f>SUM(B131)</f>
        <v>75000</v>
      </c>
      <c r="C130" s="137">
        <f>SUM(C131)</f>
        <v>75000</v>
      </c>
      <c r="D130" s="137">
        <f>SUM(D131)</f>
        <v>75000</v>
      </c>
      <c r="E130" s="137">
        <f>SUM(E131)</f>
        <v>57382</v>
      </c>
    </row>
    <row r="131" spans="1:5" x14ac:dyDescent="0.25">
      <c r="A131" s="3" t="s">
        <v>47</v>
      </c>
      <c r="B131" s="101">
        <v>75000</v>
      </c>
      <c r="C131" s="138">
        <v>75000</v>
      </c>
      <c r="D131" s="138">
        <v>75000</v>
      </c>
      <c r="E131" s="138">
        <v>57382</v>
      </c>
    </row>
    <row r="132" spans="1:5" x14ac:dyDescent="0.25">
      <c r="A132" s="2" t="s">
        <v>1</v>
      </c>
      <c r="B132" s="100">
        <f>SUM(B133)</f>
        <v>200000</v>
      </c>
      <c r="C132" s="137">
        <f>SUM(C133:C134)</f>
        <v>300000</v>
      </c>
      <c r="D132" s="137">
        <f>SUM(D133:D134)</f>
        <v>300000</v>
      </c>
      <c r="E132" s="137">
        <f>SUM(E133:E134)</f>
        <v>63450.68</v>
      </c>
    </row>
    <row r="133" spans="1:5" x14ac:dyDescent="0.25">
      <c r="A133" s="3" t="s">
        <v>47</v>
      </c>
      <c r="B133" s="101">
        <v>200000</v>
      </c>
      <c r="C133" s="138">
        <v>200000</v>
      </c>
      <c r="D133" s="138">
        <v>200000</v>
      </c>
      <c r="E133" s="138">
        <v>63450.68</v>
      </c>
    </row>
    <row r="134" spans="1:5" x14ac:dyDescent="0.25">
      <c r="A134" s="12" t="s">
        <v>155</v>
      </c>
      <c r="B134" s="188">
        <v>0</v>
      </c>
      <c r="C134" s="189">
        <v>100000</v>
      </c>
      <c r="D134" s="189">
        <v>100000</v>
      </c>
      <c r="E134" s="189">
        <v>0</v>
      </c>
    </row>
    <row r="135" spans="1:5" x14ac:dyDescent="0.25">
      <c r="A135" s="2" t="s">
        <v>0</v>
      </c>
      <c r="B135" s="59">
        <f>SUM(B136,B137)</f>
        <v>357000</v>
      </c>
      <c r="C135" s="137">
        <f>SUM(C136,C137)</f>
        <v>357000</v>
      </c>
      <c r="D135" s="137">
        <f>SUM(D136,D137)</f>
        <v>357000</v>
      </c>
      <c r="E135" s="137">
        <f>SUM(E136,E137)</f>
        <v>0</v>
      </c>
    </row>
    <row r="136" spans="1:5" x14ac:dyDescent="0.25">
      <c r="A136" s="3" t="s">
        <v>97</v>
      </c>
      <c r="B136" s="66">
        <v>255000</v>
      </c>
      <c r="C136" s="138">
        <v>255000</v>
      </c>
      <c r="D136" s="138">
        <v>255000</v>
      </c>
      <c r="E136" s="138">
        <v>0</v>
      </c>
    </row>
    <row r="137" spans="1:5" x14ac:dyDescent="0.25">
      <c r="A137" s="3" t="s">
        <v>96</v>
      </c>
      <c r="B137" s="66">
        <v>102000</v>
      </c>
      <c r="C137" s="138">
        <v>102000</v>
      </c>
      <c r="D137" s="138">
        <v>102000</v>
      </c>
      <c r="E137" s="138">
        <v>0</v>
      </c>
    </row>
    <row r="138" spans="1:5" x14ac:dyDescent="0.25">
      <c r="A138" s="2" t="s">
        <v>32</v>
      </c>
      <c r="B138" s="59">
        <f>SUM(B139,B140)</f>
        <v>63000</v>
      </c>
      <c r="C138" s="137">
        <f>SUM(C139,C140)</f>
        <v>63000</v>
      </c>
      <c r="D138" s="137">
        <f>SUM(D139,D140)</f>
        <v>63000</v>
      </c>
      <c r="E138" s="137">
        <f>SUM(E139,E140)</f>
        <v>0</v>
      </c>
    </row>
    <row r="139" spans="1:5" x14ac:dyDescent="0.25">
      <c r="A139" s="3" t="s">
        <v>96</v>
      </c>
      <c r="B139" s="34">
        <v>18000</v>
      </c>
      <c r="C139" s="139">
        <v>18000</v>
      </c>
      <c r="D139" s="139">
        <v>18000</v>
      </c>
      <c r="E139" s="139">
        <v>0</v>
      </c>
    </row>
    <row r="140" spans="1:5" x14ac:dyDescent="0.25">
      <c r="A140" s="3" t="s">
        <v>97</v>
      </c>
      <c r="B140" s="34">
        <v>45000</v>
      </c>
      <c r="C140" s="139">
        <v>45000</v>
      </c>
      <c r="D140" s="139">
        <v>45000</v>
      </c>
      <c r="E140" s="139">
        <v>0</v>
      </c>
    </row>
    <row r="141" spans="1:5" x14ac:dyDescent="0.25">
      <c r="A141" s="3"/>
      <c r="B141" s="34"/>
      <c r="C141" s="140"/>
      <c r="D141" s="38"/>
      <c r="E141" s="38"/>
    </row>
    <row r="142" spans="1:5" ht="30" x14ac:dyDescent="0.25">
      <c r="A142" s="28" t="s">
        <v>46</v>
      </c>
      <c r="B142" s="31">
        <f>SUM(B144,B146)</f>
        <v>96000</v>
      </c>
      <c r="C142" s="117">
        <f>SUM(C144,C146)</f>
        <v>96000</v>
      </c>
      <c r="D142" s="117">
        <f>SUM(D144,D146)</f>
        <v>96000</v>
      </c>
      <c r="E142" s="117">
        <f>SUM(E144,E146)</f>
        <v>15000</v>
      </c>
    </row>
    <row r="143" spans="1:5" x14ac:dyDescent="0.25">
      <c r="A143" s="18" t="s">
        <v>35</v>
      </c>
      <c r="B143" s="60">
        <f>SUM(B144,B146)</f>
        <v>96000</v>
      </c>
      <c r="C143" s="141">
        <f>SUM(C144,C146)</f>
        <v>96000</v>
      </c>
      <c r="D143" s="141">
        <f>SUM(D144,D146)</f>
        <v>96000</v>
      </c>
      <c r="E143" s="141">
        <f>SUM(E144,E146)</f>
        <v>15000</v>
      </c>
    </row>
    <row r="144" spans="1:5" x14ac:dyDescent="0.25">
      <c r="A144" s="2" t="s">
        <v>2</v>
      </c>
      <c r="B144" s="59">
        <v>35000</v>
      </c>
      <c r="C144" s="142">
        <v>35000</v>
      </c>
      <c r="D144" s="142">
        <v>35000</v>
      </c>
      <c r="E144" s="142">
        <v>0</v>
      </c>
    </row>
    <row r="145" spans="1:5" x14ac:dyDescent="0.25">
      <c r="A145" s="3" t="s">
        <v>58</v>
      </c>
      <c r="B145" s="34">
        <v>35000</v>
      </c>
      <c r="C145" s="143">
        <v>35000</v>
      </c>
      <c r="D145" s="143">
        <v>35000</v>
      </c>
      <c r="E145" s="143">
        <v>0</v>
      </c>
    </row>
    <row r="146" spans="1:5" x14ac:dyDescent="0.25">
      <c r="A146" s="2" t="s">
        <v>1</v>
      </c>
      <c r="B146" s="59">
        <f>SUM(B148,B149)</f>
        <v>61000</v>
      </c>
      <c r="C146" s="142">
        <f>SUM(C148,C149)</f>
        <v>61000</v>
      </c>
      <c r="D146" s="142">
        <f>SUM(D148,D149)</f>
        <v>61000</v>
      </c>
      <c r="E146" s="142">
        <f>SUM(E147,E149)</f>
        <v>15000</v>
      </c>
    </row>
    <row r="147" spans="1:5" x14ac:dyDescent="0.25">
      <c r="A147" s="3" t="s">
        <v>58</v>
      </c>
      <c r="B147" s="205">
        <v>0</v>
      </c>
      <c r="C147" s="206">
        <v>0</v>
      </c>
      <c r="D147" s="206">
        <v>0</v>
      </c>
      <c r="E147" s="206">
        <v>15000</v>
      </c>
    </row>
    <row r="148" spans="1:5" x14ac:dyDescent="0.25">
      <c r="A148" s="3" t="s">
        <v>98</v>
      </c>
      <c r="B148" s="34">
        <v>60000</v>
      </c>
      <c r="C148" s="143">
        <v>60000</v>
      </c>
      <c r="D148" s="143">
        <v>60000</v>
      </c>
      <c r="E148" s="143">
        <v>0</v>
      </c>
    </row>
    <row r="149" spans="1:5" x14ac:dyDescent="0.25">
      <c r="A149" s="3" t="s">
        <v>96</v>
      </c>
      <c r="B149" s="34">
        <v>1000</v>
      </c>
      <c r="C149" s="143">
        <v>1000</v>
      </c>
      <c r="D149" s="143">
        <v>1000</v>
      </c>
      <c r="E149" s="143">
        <v>0</v>
      </c>
    </row>
    <row r="150" spans="1:5" x14ac:dyDescent="0.25">
      <c r="A150" s="3"/>
      <c r="B150" s="34"/>
      <c r="C150" s="90"/>
      <c r="D150" s="38"/>
      <c r="E150" s="38"/>
    </row>
    <row r="151" spans="1:5" ht="30" x14ac:dyDescent="0.25">
      <c r="A151" s="28" t="s">
        <v>46</v>
      </c>
      <c r="B151" s="31">
        <f>SUM(B155,B157,B160+B153)</f>
        <v>750000</v>
      </c>
      <c r="C151" s="117">
        <f>SUM(C155,C157,C160+C153)</f>
        <v>170000</v>
      </c>
      <c r="D151" s="117">
        <f>SUM(D155,D157,D160+D153)</f>
        <v>181993</v>
      </c>
      <c r="E151" s="117">
        <f>SUM(E155,E157,E160+E153)</f>
        <v>9750</v>
      </c>
    </row>
    <row r="152" spans="1:5" x14ac:dyDescent="0.25">
      <c r="A152" s="18" t="s">
        <v>59</v>
      </c>
      <c r="B152" s="58">
        <f>SUM(B155,B157,B160+B153)</f>
        <v>750000</v>
      </c>
      <c r="C152" s="118">
        <f>SUM(C155,C157,C160+C153)</f>
        <v>170000</v>
      </c>
      <c r="D152" s="118">
        <f>SUM(D155,D157,D160+D153)</f>
        <v>181993</v>
      </c>
      <c r="E152" s="118">
        <f>SUM(E155,E157,E160+E153)</f>
        <v>9750</v>
      </c>
    </row>
    <row r="153" spans="1:5" x14ac:dyDescent="0.25">
      <c r="A153" s="2" t="s">
        <v>2</v>
      </c>
      <c r="B153" s="52">
        <f>SUM(B154)</f>
        <v>20000</v>
      </c>
      <c r="C153" s="115">
        <f>SUM(C154)</f>
        <v>20000</v>
      </c>
      <c r="D153" s="115">
        <f>SUM(D154)</f>
        <v>20000</v>
      </c>
      <c r="E153" s="115">
        <f>SUM(E154)</f>
        <v>9750</v>
      </c>
    </row>
    <row r="154" spans="1:5" x14ac:dyDescent="0.25">
      <c r="A154" s="3" t="s">
        <v>145</v>
      </c>
      <c r="B154" s="5">
        <v>20000</v>
      </c>
      <c r="C154" s="113">
        <v>20000</v>
      </c>
      <c r="D154" s="113">
        <v>20000</v>
      </c>
      <c r="E154" s="113">
        <v>9750</v>
      </c>
    </row>
    <row r="155" spans="1:5" x14ac:dyDescent="0.25">
      <c r="A155" s="2" t="s">
        <v>1</v>
      </c>
      <c r="B155" s="82">
        <f>SUM(B156)</f>
        <v>125000</v>
      </c>
      <c r="C155" s="132">
        <f>SUM(C156)</f>
        <v>150000</v>
      </c>
      <c r="D155" s="132">
        <f>SUM(D156)</f>
        <v>161993</v>
      </c>
      <c r="E155" s="132">
        <f>SUM(E156)</f>
        <v>0</v>
      </c>
    </row>
    <row r="156" spans="1:5" x14ac:dyDescent="0.25">
      <c r="A156" s="83" t="s">
        <v>47</v>
      </c>
      <c r="B156" s="94">
        <v>125000</v>
      </c>
      <c r="C156" s="120">
        <v>150000</v>
      </c>
      <c r="D156" s="120">
        <v>161993</v>
      </c>
      <c r="E156" s="120">
        <v>0</v>
      </c>
    </row>
    <row r="157" spans="1:5" x14ac:dyDescent="0.25">
      <c r="A157" s="47" t="s">
        <v>0</v>
      </c>
      <c r="B157" s="191">
        <f>SUM(B158,B159)</f>
        <v>514250</v>
      </c>
      <c r="C157" s="184">
        <f>SUM(C158,C159)</f>
        <v>0</v>
      </c>
      <c r="D157" s="184">
        <f>SUM(D158,D159)</f>
        <v>0</v>
      </c>
      <c r="E157" s="184">
        <f>SUM(E158,E159)</f>
        <v>0</v>
      </c>
    </row>
    <row r="158" spans="1:5" x14ac:dyDescent="0.25">
      <c r="A158" s="12" t="s">
        <v>96</v>
      </c>
      <c r="B158" s="190">
        <v>89250</v>
      </c>
      <c r="C158" s="151">
        <v>0</v>
      </c>
      <c r="D158" s="151">
        <v>0</v>
      </c>
      <c r="E158" s="151">
        <v>0</v>
      </c>
    </row>
    <row r="159" spans="1:5" x14ac:dyDescent="0.25">
      <c r="A159" s="12" t="s">
        <v>100</v>
      </c>
      <c r="B159" s="190">
        <v>425000</v>
      </c>
      <c r="C159" s="151">
        <v>0</v>
      </c>
      <c r="D159" s="151">
        <v>0</v>
      </c>
      <c r="E159" s="151">
        <v>0</v>
      </c>
    </row>
    <row r="160" spans="1:5" x14ac:dyDescent="0.25">
      <c r="A160" s="47" t="s">
        <v>99</v>
      </c>
      <c r="B160" s="191">
        <f>SUM(B161,B162)</f>
        <v>90750</v>
      </c>
      <c r="C160" s="184">
        <f>SUM(C161,C162)</f>
        <v>0</v>
      </c>
      <c r="D160" s="184">
        <f>SUM(D161,D162)</f>
        <v>0</v>
      </c>
      <c r="E160" s="184">
        <f>SUM(E161,E162)</f>
        <v>0</v>
      </c>
    </row>
    <row r="161" spans="1:5" x14ac:dyDescent="0.25">
      <c r="A161" s="12" t="s">
        <v>96</v>
      </c>
      <c r="B161" s="190">
        <v>15750</v>
      </c>
      <c r="C161" s="151">
        <v>0</v>
      </c>
      <c r="D161" s="151">
        <v>0</v>
      </c>
      <c r="E161" s="151">
        <v>0</v>
      </c>
    </row>
    <row r="162" spans="1:5" x14ac:dyDescent="0.25">
      <c r="A162" s="12" t="s">
        <v>151</v>
      </c>
      <c r="B162" s="190">
        <v>75000</v>
      </c>
      <c r="C162" s="151">
        <v>0</v>
      </c>
      <c r="D162" s="151">
        <v>0</v>
      </c>
      <c r="E162" s="151">
        <v>0</v>
      </c>
    </row>
    <row r="163" spans="1:5" x14ac:dyDescent="0.25">
      <c r="A163" s="3"/>
      <c r="B163" s="76"/>
      <c r="C163" s="114"/>
      <c r="D163" s="38"/>
      <c r="E163" s="38"/>
    </row>
    <row r="164" spans="1:5" ht="30" x14ac:dyDescent="0.25">
      <c r="A164" s="28" t="s">
        <v>46</v>
      </c>
      <c r="B164" s="93">
        <f>SUM(B165)</f>
        <v>59304</v>
      </c>
      <c r="C164" s="144">
        <f>SUM(C165)</f>
        <v>59735</v>
      </c>
      <c r="D164" s="144">
        <f>SUM(D165)</f>
        <v>59735</v>
      </c>
      <c r="E164" s="144">
        <f>SUM(E165)</f>
        <v>59735</v>
      </c>
    </row>
    <row r="165" spans="1:5" x14ac:dyDescent="0.25">
      <c r="A165" s="18" t="s">
        <v>36</v>
      </c>
      <c r="B165" s="62">
        <f>SUM(B166,B169+B171)</f>
        <v>59304</v>
      </c>
      <c r="C165" s="145">
        <f>SUM(C166,C169+C171)</f>
        <v>59735</v>
      </c>
      <c r="D165" s="145">
        <f>SUM(D166,D169+D171)</f>
        <v>59735</v>
      </c>
      <c r="E165" s="145">
        <f>SUM(E166,E169+E171)</f>
        <v>59735</v>
      </c>
    </row>
    <row r="166" spans="1:5" x14ac:dyDescent="0.25">
      <c r="A166" s="2" t="s">
        <v>2</v>
      </c>
      <c r="B166" s="56">
        <f>SUM(B167,B168)</f>
        <v>26227</v>
      </c>
      <c r="C166" s="132">
        <f>SUM(C167,C168)</f>
        <v>26227</v>
      </c>
      <c r="D166" s="132">
        <f>SUM(D167,D168)</f>
        <v>26227</v>
      </c>
      <c r="E166" s="132">
        <f>SUM(E167,E168)</f>
        <v>26227</v>
      </c>
    </row>
    <row r="167" spans="1:5" x14ac:dyDescent="0.25">
      <c r="A167" s="3" t="s">
        <v>60</v>
      </c>
      <c r="B167" s="17">
        <v>2127</v>
      </c>
      <c r="C167" s="131">
        <v>2127</v>
      </c>
      <c r="D167" s="131">
        <v>2127</v>
      </c>
      <c r="E167" s="131">
        <v>2127</v>
      </c>
    </row>
    <row r="168" spans="1:5" x14ac:dyDescent="0.25">
      <c r="A168" s="3" t="s">
        <v>36</v>
      </c>
      <c r="B168" s="17">
        <v>24100</v>
      </c>
      <c r="C168" s="131">
        <v>24100</v>
      </c>
      <c r="D168" s="131">
        <v>24100</v>
      </c>
      <c r="E168" s="131">
        <v>24100</v>
      </c>
    </row>
    <row r="169" spans="1:5" x14ac:dyDescent="0.25">
      <c r="A169" s="2" t="s">
        <v>1</v>
      </c>
      <c r="B169" s="56">
        <f>SUM(B170:B170)</f>
        <v>3308</v>
      </c>
      <c r="C169" s="132">
        <f>SUM(C170:C170)</f>
        <v>3308</v>
      </c>
      <c r="D169" s="132">
        <f>SUM(D170:D170)</f>
        <v>3308</v>
      </c>
      <c r="E169" s="132">
        <f>SUM(E170:E170)</f>
        <v>3308</v>
      </c>
    </row>
    <row r="170" spans="1:5" x14ac:dyDescent="0.25">
      <c r="A170" s="3" t="s">
        <v>36</v>
      </c>
      <c r="B170" s="17">
        <v>3308</v>
      </c>
      <c r="C170" s="131">
        <v>3308</v>
      </c>
      <c r="D170" s="131">
        <v>3308</v>
      </c>
      <c r="E170" s="131">
        <v>3308</v>
      </c>
    </row>
    <row r="171" spans="1:5" x14ac:dyDescent="0.25">
      <c r="A171" s="2" t="s">
        <v>0</v>
      </c>
      <c r="B171" s="56">
        <f>SUM(B172)</f>
        <v>29769</v>
      </c>
      <c r="C171" s="132">
        <f>SUM(C172)</f>
        <v>30200</v>
      </c>
      <c r="D171" s="132">
        <f>SUM(D172)</f>
        <v>30200</v>
      </c>
      <c r="E171" s="132">
        <f>SUM(E172)</f>
        <v>30200</v>
      </c>
    </row>
    <row r="172" spans="1:5" x14ac:dyDescent="0.25">
      <c r="A172" s="3" t="s">
        <v>36</v>
      </c>
      <c r="B172" s="17">
        <v>29769</v>
      </c>
      <c r="C172" s="114">
        <v>30200</v>
      </c>
      <c r="D172" s="114">
        <v>30200</v>
      </c>
      <c r="E172" s="114">
        <v>30200</v>
      </c>
    </row>
    <row r="173" spans="1:5" x14ac:dyDescent="0.25">
      <c r="A173" s="3"/>
      <c r="B173" s="17"/>
      <c r="C173" s="114"/>
      <c r="D173" s="38"/>
      <c r="E173" s="38"/>
    </row>
    <row r="174" spans="1:5" ht="30" x14ac:dyDescent="0.25">
      <c r="A174" s="28" t="s">
        <v>46</v>
      </c>
      <c r="B174" s="27">
        <f>SUM(B176,B178,B181,B183)</f>
        <v>727000</v>
      </c>
      <c r="C174" s="146">
        <f>SUM(C176,C178,C181,C183)</f>
        <v>727000</v>
      </c>
      <c r="D174" s="146">
        <f>SUM(D176,D178,D181,D183)</f>
        <v>727000</v>
      </c>
      <c r="E174" s="146">
        <f>SUM(E176,E178,E181,E183)</f>
        <v>458327</v>
      </c>
    </row>
    <row r="175" spans="1:5" x14ac:dyDescent="0.25">
      <c r="A175" s="18" t="s">
        <v>38</v>
      </c>
      <c r="B175" s="62">
        <f>SUM(B176,B178,B181:B181,B183,)</f>
        <v>727000</v>
      </c>
      <c r="C175" s="145">
        <f>SUM(C176,C178,C181:C181,C183,)</f>
        <v>727000</v>
      </c>
      <c r="D175" s="145">
        <f>SUM(D176,D178,D181:D181,D183,)</f>
        <v>727000</v>
      </c>
      <c r="E175" s="145">
        <f>SUM(E176,E178,E181:E181,E183,)</f>
        <v>458327</v>
      </c>
    </row>
    <row r="176" spans="1:5" x14ac:dyDescent="0.25">
      <c r="A176" s="2" t="s">
        <v>2</v>
      </c>
      <c r="B176" s="56">
        <f>SUM(B177)</f>
        <v>20000</v>
      </c>
      <c r="C176" s="132">
        <f>SUM(C177)</f>
        <v>20000</v>
      </c>
      <c r="D176" s="132">
        <f>SUM(D177)</f>
        <v>20000</v>
      </c>
      <c r="E176" s="132">
        <f>SUM(E177)</f>
        <v>20000</v>
      </c>
    </row>
    <row r="177" spans="1:5" x14ac:dyDescent="0.25">
      <c r="A177" s="12" t="s">
        <v>101</v>
      </c>
      <c r="B177" s="39">
        <v>20000</v>
      </c>
      <c r="C177" s="147">
        <v>20000</v>
      </c>
      <c r="D177" s="147">
        <v>20000</v>
      </c>
      <c r="E177" s="147">
        <v>20000</v>
      </c>
    </row>
    <row r="178" spans="1:5" x14ac:dyDescent="0.25">
      <c r="A178" s="2" t="s">
        <v>1</v>
      </c>
      <c r="B178" s="56">
        <f>SUM(B179:B180)</f>
        <v>37000</v>
      </c>
      <c r="C178" s="132">
        <f>SUM(C179:C180)</f>
        <v>37000</v>
      </c>
      <c r="D178" s="132">
        <f>SUM(D179:D180)</f>
        <v>37000</v>
      </c>
      <c r="E178" s="132">
        <f>SUM(E179:E180)</f>
        <v>29237</v>
      </c>
    </row>
    <row r="179" spans="1:5" x14ac:dyDescent="0.25">
      <c r="A179" s="3" t="s">
        <v>61</v>
      </c>
      <c r="B179" s="17">
        <v>20000</v>
      </c>
      <c r="C179" s="131">
        <v>20000</v>
      </c>
      <c r="D179" s="131">
        <v>20000</v>
      </c>
      <c r="E179" s="131">
        <v>13612</v>
      </c>
    </row>
    <row r="180" spans="1:5" x14ac:dyDescent="0.25">
      <c r="A180" s="3" t="s">
        <v>39</v>
      </c>
      <c r="B180" s="17">
        <v>17000</v>
      </c>
      <c r="C180" s="131">
        <v>17000</v>
      </c>
      <c r="D180" s="131">
        <v>17000</v>
      </c>
      <c r="E180" s="131">
        <v>15625</v>
      </c>
    </row>
    <row r="181" spans="1:5" x14ac:dyDescent="0.25">
      <c r="A181" s="2" t="s">
        <v>103</v>
      </c>
      <c r="B181" s="56">
        <f>SUM(B182)</f>
        <v>245000</v>
      </c>
      <c r="C181" s="132">
        <f>SUM(C182)</f>
        <v>245000</v>
      </c>
      <c r="D181" s="132">
        <f>SUM(D182)</f>
        <v>245000</v>
      </c>
      <c r="E181" s="132">
        <f>SUM(E182)</f>
        <v>202562</v>
      </c>
    </row>
    <row r="182" spans="1:5" x14ac:dyDescent="0.25">
      <c r="A182" s="3" t="s">
        <v>40</v>
      </c>
      <c r="B182" s="17">
        <v>245000</v>
      </c>
      <c r="C182" s="131">
        <v>245000</v>
      </c>
      <c r="D182" s="131">
        <v>245000</v>
      </c>
      <c r="E182" s="131">
        <v>202562</v>
      </c>
    </row>
    <row r="183" spans="1:5" x14ac:dyDescent="0.25">
      <c r="A183" s="2" t="s">
        <v>32</v>
      </c>
      <c r="B183" s="56">
        <f>SUM(B184:B185)</f>
        <v>425000</v>
      </c>
      <c r="C183" s="132">
        <f>SUM(C184:C185)</f>
        <v>425000</v>
      </c>
      <c r="D183" s="132">
        <f>SUM(D184:D185)</f>
        <v>425000</v>
      </c>
      <c r="E183" s="132">
        <f>SUM(E184:E185)</f>
        <v>206528</v>
      </c>
    </row>
    <row r="184" spans="1:5" x14ac:dyDescent="0.25">
      <c r="A184" s="3" t="s">
        <v>102</v>
      </c>
      <c r="B184" s="17">
        <v>360000</v>
      </c>
      <c r="C184" s="131">
        <v>360000</v>
      </c>
      <c r="D184" s="131">
        <v>360000</v>
      </c>
      <c r="E184" s="131">
        <v>166728</v>
      </c>
    </row>
    <row r="185" spans="1:5" x14ac:dyDescent="0.25">
      <c r="A185" s="3" t="s">
        <v>40</v>
      </c>
      <c r="B185" s="17">
        <v>65000</v>
      </c>
      <c r="C185" s="131">
        <v>65000</v>
      </c>
      <c r="D185" s="131">
        <v>65000</v>
      </c>
      <c r="E185" s="131">
        <v>39800</v>
      </c>
    </row>
    <row r="186" spans="1:5" x14ac:dyDescent="0.25">
      <c r="A186" s="3"/>
      <c r="B186" s="17"/>
      <c r="C186" s="116"/>
      <c r="D186" s="38"/>
      <c r="E186" s="38"/>
    </row>
    <row r="187" spans="1:5" x14ac:dyDescent="0.25">
      <c r="A187" s="28" t="s">
        <v>71</v>
      </c>
      <c r="B187" s="95">
        <v>0</v>
      </c>
      <c r="C187" s="148">
        <v>32000</v>
      </c>
      <c r="D187" s="148">
        <v>32000</v>
      </c>
      <c r="E187" s="148">
        <v>32000</v>
      </c>
    </row>
    <row r="188" spans="1:5" x14ac:dyDescent="0.25">
      <c r="A188" s="18" t="s">
        <v>152</v>
      </c>
      <c r="B188" s="111">
        <f t="shared" ref="B188:E189" si="2">SUM(B189)</f>
        <v>0</v>
      </c>
      <c r="C188" s="149">
        <f t="shared" si="2"/>
        <v>32000</v>
      </c>
      <c r="D188" s="149">
        <f t="shared" si="2"/>
        <v>32000</v>
      </c>
      <c r="E188" s="149">
        <f t="shared" si="2"/>
        <v>32000</v>
      </c>
    </row>
    <row r="189" spans="1:5" x14ac:dyDescent="0.25">
      <c r="A189" s="64" t="s">
        <v>2</v>
      </c>
      <c r="B189" s="96">
        <f t="shared" si="2"/>
        <v>0</v>
      </c>
      <c r="C189" s="150">
        <f t="shared" si="2"/>
        <v>32000</v>
      </c>
      <c r="D189" s="150">
        <f t="shared" si="2"/>
        <v>32000</v>
      </c>
      <c r="E189" s="150">
        <f t="shared" si="2"/>
        <v>32000</v>
      </c>
    </row>
    <row r="190" spans="1:5" x14ac:dyDescent="0.25">
      <c r="A190" s="3" t="s">
        <v>153</v>
      </c>
      <c r="B190" s="76">
        <v>0</v>
      </c>
      <c r="C190" s="114">
        <v>32000</v>
      </c>
      <c r="D190" s="114">
        <v>32000</v>
      </c>
      <c r="E190" s="114">
        <v>32000</v>
      </c>
    </row>
    <row r="191" spans="1:5" x14ac:dyDescent="0.25">
      <c r="A191" s="3"/>
      <c r="B191" s="76"/>
      <c r="C191" s="114"/>
      <c r="D191" s="38"/>
    </row>
    <row r="192" spans="1:5" ht="30" x14ac:dyDescent="0.25">
      <c r="A192" s="26" t="s">
        <v>46</v>
      </c>
      <c r="B192" s="29">
        <f t="shared" ref="B192:E193" si="3">SUM(B193)</f>
        <v>37100</v>
      </c>
      <c r="C192" s="129">
        <f t="shared" si="3"/>
        <v>100200</v>
      </c>
      <c r="D192" s="129">
        <f t="shared" si="3"/>
        <v>100200</v>
      </c>
      <c r="E192" s="129">
        <f t="shared" si="3"/>
        <v>84412</v>
      </c>
    </row>
    <row r="193" spans="1:5" x14ac:dyDescent="0.25">
      <c r="A193" s="21" t="s">
        <v>154</v>
      </c>
      <c r="B193" s="63">
        <f t="shared" si="3"/>
        <v>37100</v>
      </c>
      <c r="C193" s="118">
        <f t="shared" si="3"/>
        <v>100200</v>
      </c>
      <c r="D193" s="118">
        <f t="shared" si="3"/>
        <v>100200</v>
      </c>
      <c r="E193" s="118">
        <f t="shared" si="3"/>
        <v>84412</v>
      </c>
    </row>
    <row r="194" spans="1:5" s="37" customFormat="1" x14ac:dyDescent="0.25">
      <c r="A194" s="64" t="s">
        <v>144</v>
      </c>
      <c r="B194" s="6">
        <f>SUM(B195,B196)</f>
        <v>37100</v>
      </c>
      <c r="C194" s="119">
        <f>SUM(C195,C196)</f>
        <v>100200</v>
      </c>
      <c r="D194" s="119">
        <f>SUM(D195,D196)</f>
        <v>100200</v>
      </c>
      <c r="E194" s="119">
        <f>SUM(E195,E196)</f>
        <v>84412</v>
      </c>
    </row>
    <row r="195" spans="1:5" s="13" customFormat="1" x14ac:dyDescent="0.25">
      <c r="A195" s="36" t="s">
        <v>41</v>
      </c>
      <c r="B195" s="35">
        <v>36000</v>
      </c>
      <c r="C195" s="151">
        <v>97800</v>
      </c>
      <c r="D195" s="151">
        <v>97800</v>
      </c>
      <c r="E195" s="151">
        <v>82012</v>
      </c>
    </row>
    <row r="196" spans="1:5" x14ac:dyDescent="0.25">
      <c r="A196" s="12" t="s">
        <v>104</v>
      </c>
      <c r="B196" s="35">
        <v>1100</v>
      </c>
      <c r="C196" s="151">
        <v>2400</v>
      </c>
      <c r="D196" s="151">
        <v>2400</v>
      </c>
      <c r="E196" s="151">
        <v>2400</v>
      </c>
    </row>
    <row r="197" spans="1:5" x14ac:dyDescent="0.25">
      <c r="A197" s="3"/>
      <c r="B197" s="4"/>
      <c r="C197" s="116"/>
      <c r="D197" s="38"/>
      <c r="E197" s="38"/>
    </row>
    <row r="198" spans="1:5" ht="30" x14ac:dyDescent="0.25">
      <c r="A198" s="26" t="s">
        <v>46</v>
      </c>
      <c r="B198" s="29">
        <f t="shared" ref="B198:E199" si="4">SUM(B199)</f>
        <v>8000</v>
      </c>
      <c r="C198" s="129">
        <f t="shared" si="4"/>
        <v>11500</v>
      </c>
      <c r="D198" s="129">
        <f t="shared" si="4"/>
        <v>11500</v>
      </c>
      <c r="E198" s="129">
        <f t="shared" si="4"/>
        <v>11500</v>
      </c>
    </row>
    <row r="199" spans="1:5" x14ac:dyDescent="0.25">
      <c r="A199" s="21" t="s">
        <v>62</v>
      </c>
      <c r="B199" s="63">
        <f t="shared" si="4"/>
        <v>8000</v>
      </c>
      <c r="C199" s="118">
        <f t="shared" si="4"/>
        <v>11500</v>
      </c>
      <c r="D199" s="118">
        <f t="shared" si="4"/>
        <v>11500</v>
      </c>
      <c r="E199" s="118">
        <f t="shared" si="4"/>
        <v>11500</v>
      </c>
    </row>
    <row r="200" spans="1:5" s="37" customFormat="1" x14ac:dyDescent="0.25">
      <c r="A200" s="64" t="s">
        <v>2</v>
      </c>
      <c r="B200" s="6">
        <f>SUM(B201:B201)</f>
        <v>8000</v>
      </c>
      <c r="C200" s="119">
        <f>SUM(C201:C201)</f>
        <v>11500</v>
      </c>
      <c r="D200" s="119">
        <f>SUM(D201:D201)</f>
        <v>11500</v>
      </c>
      <c r="E200" s="119">
        <f>SUM(E201:E201)</f>
        <v>11500</v>
      </c>
    </row>
    <row r="201" spans="1:5" s="13" customFormat="1" x14ac:dyDescent="0.25">
      <c r="A201" s="36" t="s">
        <v>62</v>
      </c>
      <c r="B201" s="35">
        <v>8000</v>
      </c>
      <c r="C201" s="151">
        <v>11500</v>
      </c>
      <c r="D201" s="151">
        <v>11500</v>
      </c>
      <c r="E201" s="151">
        <v>11500</v>
      </c>
    </row>
    <row r="202" spans="1:5" x14ac:dyDescent="0.25">
      <c r="A202" s="3"/>
      <c r="B202" s="4"/>
      <c r="C202" s="114"/>
      <c r="D202" s="38"/>
      <c r="E202" s="38"/>
    </row>
    <row r="203" spans="1:5" x14ac:dyDescent="0.25">
      <c r="A203" s="28" t="s">
        <v>71</v>
      </c>
      <c r="B203" s="29">
        <f>SUM(B204)</f>
        <v>35000</v>
      </c>
      <c r="C203" s="152">
        <f>SUM(C204)</f>
        <v>35000</v>
      </c>
      <c r="D203" s="152">
        <f>SUM(D204)</f>
        <v>35000</v>
      </c>
      <c r="E203" s="152">
        <f>SUM(E204)</f>
        <v>19646</v>
      </c>
    </row>
    <row r="204" spans="1:5" x14ac:dyDescent="0.25">
      <c r="A204" s="21" t="s">
        <v>65</v>
      </c>
      <c r="B204" s="63">
        <f>(B206)</f>
        <v>35000</v>
      </c>
      <c r="C204" s="153">
        <f>(C206)</f>
        <v>35000</v>
      </c>
      <c r="D204" s="153">
        <f>(D206)</f>
        <v>35000</v>
      </c>
      <c r="E204" s="153">
        <f>(E206)</f>
        <v>19646</v>
      </c>
    </row>
    <row r="205" spans="1:5" s="37" customFormat="1" x14ac:dyDescent="0.25">
      <c r="A205" s="64" t="s">
        <v>2</v>
      </c>
      <c r="B205" s="6">
        <f>SUM(B206)</f>
        <v>35000</v>
      </c>
      <c r="C205" s="123">
        <f>SUM(C206)</f>
        <v>35000</v>
      </c>
      <c r="D205" s="123">
        <f>SUM(D206)</f>
        <v>35000</v>
      </c>
      <c r="E205" s="123">
        <f>SUM(E206)</f>
        <v>19646</v>
      </c>
    </row>
    <row r="206" spans="1:5" s="13" customFormat="1" x14ac:dyDescent="0.25">
      <c r="A206" s="36" t="s">
        <v>66</v>
      </c>
      <c r="B206" s="35">
        <v>35000</v>
      </c>
      <c r="C206" s="154">
        <v>35000</v>
      </c>
      <c r="D206" s="154">
        <v>35000</v>
      </c>
      <c r="E206" s="154">
        <v>19646</v>
      </c>
    </row>
    <row r="207" spans="1:5" x14ac:dyDescent="0.25">
      <c r="A207" s="2"/>
      <c r="B207" s="6"/>
      <c r="C207" s="123"/>
      <c r="D207" s="38"/>
      <c r="E207" s="38"/>
    </row>
    <row r="208" spans="1:5" x14ac:dyDescent="0.25">
      <c r="A208" s="28" t="s">
        <v>71</v>
      </c>
      <c r="B208" s="29">
        <f>SUM(B209)</f>
        <v>1100000</v>
      </c>
      <c r="C208" s="129">
        <f>SUM(C209)</f>
        <v>1090000</v>
      </c>
      <c r="D208" s="129">
        <f>SUM(D209)</f>
        <v>1110000</v>
      </c>
      <c r="E208" s="129">
        <f>SUM(E209)</f>
        <v>35000</v>
      </c>
    </row>
    <row r="209" spans="1:5" x14ac:dyDescent="0.25">
      <c r="A209" s="21" t="s">
        <v>67</v>
      </c>
      <c r="B209" s="63">
        <f>SUM(B210,B212+B215)</f>
        <v>1100000</v>
      </c>
      <c r="C209" s="118">
        <f>SUM(C210,C212+C215)</f>
        <v>1090000</v>
      </c>
      <c r="D209" s="118">
        <f>SUM(D210,D212+D215)</f>
        <v>1110000</v>
      </c>
      <c r="E209" s="118">
        <f>SUM(E210,E212+E215)</f>
        <v>35000</v>
      </c>
    </row>
    <row r="210" spans="1:5" x14ac:dyDescent="0.25">
      <c r="A210" s="2" t="s">
        <v>1</v>
      </c>
      <c r="B210" s="65">
        <f>SUM(B211)</f>
        <v>25000</v>
      </c>
      <c r="C210" s="133">
        <f>SUM(C211)</f>
        <v>15000</v>
      </c>
      <c r="D210" s="133">
        <f>SUM(D211)</f>
        <v>35000</v>
      </c>
      <c r="E210" s="133">
        <v>35000</v>
      </c>
    </row>
    <row r="211" spans="1:5" x14ac:dyDescent="0.25">
      <c r="A211" s="98" t="s">
        <v>63</v>
      </c>
      <c r="B211" s="99">
        <v>25000</v>
      </c>
      <c r="C211" s="120">
        <v>15000</v>
      </c>
      <c r="D211" s="85">
        <v>35000</v>
      </c>
      <c r="E211" s="85">
        <v>35000</v>
      </c>
    </row>
    <row r="212" spans="1:5" s="37" customFormat="1" x14ac:dyDescent="0.25">
      <c r="A212" s="64" t="s">
        <v>68</v>
      </c>
      <c r="B212" s="6">
        <f>SUM(B213:B214)</f>
        <v>913750</v>
      </c>
      <c r="C212" s="119">
        <f>SUM(C213:C214)</f>
        <v>913750</v>
      </c>
      <c r="D212" s="119">
        <f>SUM(D213:D214)</f>
        <v>913750</v>
      </c>
      <c r="E212" s="119">
        <f>SUM(E213:E214)</f>
        <v>0</v>
      </c>
    </row>
    <row r="213" spans="1:5" s="13" customFormat="1" x14ac:dyDescent="0.25">
      <c r="A213" s="36" t="s">
        <v>96</v>
      </c>
      <c r="B213" s="35">
        <v>63750</v>
      </c>
      <c r="C213" s="154">
        <v>63750</v>
      </c>
      <c r="D213" s="154">
        <v>63750</v>
      </c>
      <c r="E213" s="154">
        <v>0</v>
      </c>
    </row>
    <row r="214" spans="1:5" x14ac:dyDescent="0.25">
      <c r="A214" s="3" t="s">
        <v>69</v>
      </c>
      <c r="B214" s="4">
        <v>850000</v>
      </c>
      <c r="C214" s="124">
        <v>850000</v>
      </c>
      <c r="D214" s="124">
        <v>850000</v>
      </c>
      <c r="E214" s="124">
        <v>0</v>
      </c>
    </row>
    <row r="215" spans="1:5" s="16" customFormat="1" x14ac:dyDescent="0.25">
      <c r="A215" s="2" t="s">
        <v>32</v>
      </c>
      <c r="B215" s="6">
        <f>SUM(B216:B217)</f>
        <v>161250</v>
      </c>
      <c r="C215" s="119">
        <f>SUM(C216:C217)</f>
        <v>161250</v>
      </c>
      <c r="D215" s="119">
        <f>SUM(D216:D217)</f>
        <v>161250</v>
      </c>
      <c r="E215" s="119">
        <f>SUM(E216:E217)</f>
        <v>0</v>
      </c>
    </row>
    <row r="216" spans="1:5" x14ac:dyDescent="0.25">
      <c r="A216" s="36" t="s">
        <v>96</v>
      </c>
      <c r="B216" s="4">
        <v>11250</v>
      </c>
      <c r="C216" s="124">
        <v>11250</v>
      </c>
      <c r="D216" s="124">
        <v>11250</v>
      </c>
      <c r="E216" s="124">
        <v>0</v>
      </c>
    </row>
    <row r="217" spans="1:5" x14ac:dyDescent="0.25">
      <c r="A217" s="3" t="s">
        <v>69</v>
      </c>
      <c r="B217" s="4">
        <v>150000</v>
      </c>
      <c r="C217" s="124">
        <v>150000</v>
      </c>
      <c r="D217" s="124">
        <v>150000</v>
      </c>
      <c r="E217" s="124">
        <v>0</v>
      </c>
    </row>
    <row r="218" spans="1:5" x14ac:dyDescent="0.25">
      <c r="A218" s="3"/>
      <c r="B218" s="4"/>
      <c r="C218" s="114"/>
      <c r="D218" s="38"/>
      <c r="E218" s="38"/>
    </row>
    <row r="219" spans="1:5" x14ac:dyDescent="0.25">
      <c r="A219" s="28" t="s">
        <v>71</v>
      </c>
      <c r="B219" s="27">
        <f t="shared" ref="B219:E221" si="5">SUM(B220)</f>
        <v>800000</v>
      </c>
      <c r="C219" s="146">
        <f t="shared" si="5"/>
        <v>0</v>
      </c>
      <c r="D219" s="146">
        <f t="shared" si="5"/>
        <v>0</v>
      </c>
      <c r="E219" s="146">
        <f t="shared" si="5"/>
        <v>0</v>
      </c>
    </row>
    <row r="220" spans="1:5" x14ac:dyDescent="0.25">
      <c r="A220" s="21" t="s">
        <v>105</v>
      </c>
      <c r="B220" s="63">
        <f t="shared" si="5"/>
        <v>800000</v>
      </c>
      <c r="C220" s="153">
        <f t="shared" si="5"/>
        <v>0</v>
      </c>
      <c r="D220" s="153">
        <f t="shared" si="5"/>
        <v>0</v>
      </c>
      <c r="E220" s="153">
        <f t="shared" si="5"/>
        <v>0</v>
      </c>
    </row>
    <row r="221" spans="1:5" x14ac:dyDescent="0.25">
      <c r="A221" s="2" t="s">
        <v>32</v>
      </c>
      <c r="B221" s="6">
        <f t="shared" si="5"/>
        <v>800000</v>
      </c>
      <c r="C221" s="123">
        <f t="shared" si="5"/>
        <v>0</v>
      </c>
      <c r="D221" s="123">
        <f t="shared" si="5"/>
        <v>0</v>
      </c>
      <c r="E221" s="123">
        <f t="shared" si="5"/>
        <v>0</v>
      </c>
    </row>
    <row r="222" spans="1:5" x14ac:dyDescent="0.25">
      <c r="A222" s="180" t="s">
        <v>106</v>
      </c>
      <c r="B222" s="35">
        <v>800000</v>
      </c>
      <c r="C222" s="151">
        <v>0</v>
      </c>
      <c r="D222" s="151">
        <v>0</v>
      </c>
      <c r="E222" s="151">
        <v>0</v>
      </c>
    </row>
    <row r="223" spans="1:5" x14ac:dyDescent="0.25">
      <c r="A223" s="7"/>
      <c r="B223" s="4"/>
      <c r="C223" s="114"/>
      <c r="D223" s="38"/>
      <c r="E223" s="38"/>
    </row>
    <row r="224" spans="1:5" x14ac:dyDescent="0.25">
      <c r="A224" s="28" t="s">
        <v>71</v>
      </c>
      <c r="B224" s="27">
        <f>SUM(B226+B228)</f>
        <v>83000</v>
      </c>
      <c r="C224" s="27">
        <f>SUM(C226+C228)</f>
        <v>83000</v>
      </c>
      <c r="D224" s="27">
        <f>SUM(D226+D228)</f>
        <v>38000</v>
      </c>
      <c r="E224" s="27">
        <f>SUM(E226+E228)</f>
        <v>11600</v>
      </c>
    </row>
    <row r="225" spans="1:5" x14ac:dyDescent="0.25">
      <c r="A225" s="18" t="s">
        <v>143</v>
      </c>
      <c r="B225" s="62">
        <f>SUM(B226+B228)</f>
        <v>83000</v>
      </c>
      <c r="C225" s="156">
        <f>SUM(C226+C228)</f>
        <v>83000</v>
      </c>
      <c r="D225" s="156">
        <f>SUM(D226+D228)</f>
        <v>38000</v>
      </c>
      <c r="E225" s="156">
        <f>SUM(E226+E228)</f>
        <v>11600</v>
      </c>
    </row>
    <row r="226" spans="1:5" x14ac:dyDescent="0.25">
      <c r="A226" s="64" t="s">
        <v>5</v>
      </c>
      <c r="B226" s="195">
        <f>SUM(B227)</f>
        <v>3000</v>
      </c>
      <c r="C226" s="196">
        <f>SUM(C227)</f>
        <v>3000</v>
      </c>
      <c r="D226" s="196">
        <f>SUM(D227)</f>
        <v>3000</v>
      </c>
      <c r="E226" s="196">
        <f>SUM(E227)</f>
        <v>0</v>
      </c>
    </row>
    <row r="227" spans="1:5" s="13" customFormat="1" x14ac:dyDescent="0.25">
      <c r="A227" s="7" t="s">
        <v>107</v>
      </c>
      <c r="B227" s="4">
        <v>3000</v>
      </c>
      <c r="C227" s="124">
        <v>3000</v>
      </c>
      <c r="D227" s="124">
        <v>3000</v>
      </c>
      <c r="E227" s="124">
        <v>0</v>
      </c>
    </row>
    <row r="228" spans="1:5" s="13" customFormat="1" x14ac:dyDescent="0.25">
      <c r="A228" s="50" t="s">
        <v>144</v>
      </c>
      <c r="B228" s="6">
        <f>SUM(B229)</f>
        <v>80000</v>
      </c>
      <c r="C228" s="123">
        <f>SUM(C229)</f>
        <v>80000</v>
      </c>
      <c r="D228" s="123">
        <f>SUM(D229)</f>
        <v>35000</v>
      </c>
      <c r="E228" s="123">
        <f>SUM(E229)</f>
        <v>11600</v>
      </c>
    </row>
    <row r="229" spans="1:5" x14ac:dyDescent="0.25">
      <c r="A229" s="86" t="s">
        <v>108</v>
      </c>
      <c r="B229" s="84">
        <v>80000</v>
      </c>
      <c r="C229" s="197">
        <v>80000</v>
      </c>
      <c r="D229" s="197">
        <v>35000</v>
      </c>
      <c r="E229" s="197">
        <v>11600</v>
      </c>
    </row>
    <row r="230" spans="1:5" x14ac:dyDescent="0.25">
      <c r="A230" s="7"/>
      <c r="B230" s="4"/>
      <c r="C230" s="114"/>
      <c r="D230" s="38"/>
      <c r="E230" s="38"/>
    </row>
    <row r="231" spans="1:5" ht="30" x14ac:dyDescent="0.25">
      <c r="A231" s="26" t="s">
        <v>46</v>
      </c>
      <c r="B231" s="29">
        <f>SUM(B234,B235)</f>
        <v>45000</v>
      </c>
      <c r="C231" s="152">
        <f>SUM(C234,C235)</f>
        <v>45000</v>
      </c>
      <c r="D231" s="152">
        <f>SUM(D234,D235)</f>
        <v>45000</v>
      </c>
      <c r="E231" s="152">
        <f>SUM(E234,E235)</f>
        <v>13128</v>
      </c>
    </row>
    <row r="232" spans="1:5" x14ac:dyDescent="0.25">
      <c r="A232" s="67" t="s">
        <v>114</v>
      </c>
      <c r="B232" s="69">
        <v>45000</v>
      </c>
      <c r="C232" s="157">
        <v>45000</v>
      </c>
      <c r="D232" s="157">
        <v>45000</v>
      </c>
      <c r="E232" s="157">
        <v>13128</v>
      </c>
    </row>
    <row r="233" spans="1:5" x14ac:dyDescent="0.25">
      <c r="A233" s="64" t="s">
        <v>2</v>
      </c>
      <c r="B233" s="6">
        <f>SUM(B234,B235)</f>
        <v>45000</v>
      </c>
      <c r="C233" s="123">
        <f>SUM(C234,C235)</f>
        <v>45000</v>
      </c>
      <c r="D233" s="123">
        <f>SUM(D234,D235)</f>
        <v>45000</v>
      </c>
      <c r="E233" s="123">
        <f>SUM(E234,E235)</f>
        <v>13128</v>
      </c>
    </row>
    <row r="234" spans="1:5" x14ac:dyDescent="0.25">
      <c r="A234" s="3" t="s">
        <v>147</v>
      </c>
      <c r="B234" s="4">
        <v>25000</v>
      </c>
      <c r="C234" s="124">
        <v>25000</v>
      </c>
      <c r="D234" s="124">
        <v>25000</v>
      </c>
      <c r="E234" s="124">
        <v>0</v>
      </c>
    </row>
    <row r="235" spans="1:5" x14ac:dyDescent="0.25">
      <c r="A235" s="3" t="s">
        <v>109</v>
      </c>
      <c r="B235" s="11">
        <v>20000</v>
      </c>
      <c r="C235" s="114">
        <v>20000</v>
      </c>
      <c r="D235" s="114">
        <v>20000</v>
      </c>
      <c r="E235" s="114">
        <v>13128</v>
      </c>
    </row>
    <row r="236" spans="1:5" x14ac:dyDescent="0.25">
      <c r="A236" s="7"/>
      <c r="B236" s="4"/>
      <c r="D236" s="38"/>
      <c r="E236" s="38"/>
    </row>
    <row r="237" spans="1:5" x14ac:dyDescent="0.25">
      <c r="A237" s="28" t="s">
        <v>71</v>
      </c>
      <c r="B237" s="29">
        <f>SUM(B239,B241)</f>
        <v>60000</v>
      </c>
      <c r="C237" s="152">
        <f>SUM(C239,C241)</f>
        <v>60000</v>
      </c>
      <c r="D237" s="152">
        <f>SUM(D239,D241)</f>
        <v>60000</v>
      </c>
      <c r="E237" s="152">
        <f>SUM(E239,E241)</f>
        <v>4600</v>
      </c>
    </row>
    <row r="238" spans="1:5" x14ac:dyDescent="0.25">
      <c r="A238" s="18" t="s">
        <v>110</v>
      </c>
      <c r="B238" s="69">
        <f>SUM(B239,B241)</f>
        <v>60000</v>
      </c>
      <c r="C238" s="157">
        <f>SUM(C239,C241)</f>
        <v>60000</v>
      </c>
      <c r="D238" s="157">
        <f>SUM(D239,D241)</f>
        <v>60000</v>
      </c>
      <c r="E238" s="157">
        <f>SUM(E239,E241)</f>
        <v>4600</v>
      </c>
    </row>
    <row r="239" spans="1:5" x14ac:dyDescent="0.25">
      <c r="A239" s="64" t="s">
        <v>2</v>
      </c>
      <c r="B239" s="6">
        <f>SUM(B240)</f>
        <v>50000</v>
      </c>
      <c r="C239" s="123">
        <f>SUM(C240)</f>
        <v>50000</v>
      </c>
      <c r="D239" s="123">
        <f>SUM(D240)</f>
        <v>50000</v>
      </c>
      <c r="E239" s="123">
        <f>SUM(E240)</f>
        <v>0</v>
      </c>
    </row>
    <row r="240" spans="1:5" x14ac:dyDescent="0.25">
      <c r="A240" s="12" t="s">
        <v>110</v>
      </c>
      <c r="B240" s="4">
        <v>50000</v>
      </c>
      <c r="C240" s="124">
        <v>50000</v>
      </c>
      <c r="D240" s="124">
        <v>50000</v>
      </c>
      <c r="E240" s="124">
        <v>0</v>
      </c>
    </row>
    <row r="241" spans="1:5" s="13" customFormat="1" x14ac:dyDescent="0.25">
      <c r="A241" s="64" t="s">
        <v>5</v>
      </c>
      <c r="B241" s="6">
        <f>SUM(B242,B243)</f>
        <v>10000</v>
      </c>
      <c r="C241" s="123">
        <f>SUM(C242,C243)</f>
        <v>10000</v>
      </c>
      <c r="D241" s="123">
        <f>SUM(D242,D243)</f>
        <v>10000</v>
      </c>
      <c r="E241" s="123">
        <f>SUM(E242,E243)</f>
        <v>4600</v>
      </c>
    </row>
    <row r="242" spans="1:5" x14ac:dyDescent="0.25">
      <c r="A242" s="36" t="s">
        <v>47</v>
      </c>
      <c r="B242" s="4">
        <v>8000</v>
      </c>
      <c r="C242" s="124">
        <v>8000</v>
      </c>
      <c r="D242" s="124">
        <v>8000</v>
      </c>
      <c r="E242" s="124">
        <v>4600</v>
      </c>
    </row>
    <row r="243" spans="1:5" x14ac:dyDescent="0.25">
      <c r="A243" s="38" t="s">
        <v>96</v>
      </c>
      <c r="B243" s="17">
        <v>2000</v>
      </c>
      <c r="C243" s="131">
        <v>2000</v>
      </c>
      <c r="D243" s="131">
        <v>2000</v>
      </c>
      <c r="E243" s="131">
        <v>0</v>
      </c>
    </row>
    <row r="244" spans="1:5" x14ac:dyDescent="0.25">
      <c r="A244" s="38"/>
      <c r="B244" s="40"/>
      <c r="C244" s="116"/>
      <c r="D244" s="38"/>
      <c r="E244" s="38"/>
    </row>
    <row r="245" spans="1:5" ht="30" x14ac:dyDescent="0.25">
      <c r="A245" s="26" t="s">
        <v>46</v>
      </c>
      <c r="B245" s="31">
        <f>SUM(B248)</f>
        <v>57000</v>
      </c>
      <c r="C245" s="117">
        <f>SUM(C248)</f>
        <v>57000</v>
      </c>
      <c r="D245" s="117">
        <f>SUM(D248)</f>
        <v>57000</v>
      </c>
      <c r="E245" s="117">
        <f>SUM(E248)</f>
        <v>57000</v>
      </c>
    </row>
    <row r="246" spans="1:5" x14ac:dyDescent="0.25">
      <c r="A246" s="21" t="s">
        <v>148</v>
      </c>
      <c r="B246" s="63">
        <f>SUM(B248)</f>
        <v>57000</v>
      </c>
      <c r="C246" s="153">
        <f>SUM(C248)</f>
        <v>57000</v>
      </c>
      <c r="D246" s="153">
        <f>SUM(D248)</f>
        <v>57000</v>
      </c>
      <c r="E246" s="153">
        <f>SUM(E248)</f>
        <v>57000</v>
      </c>
    </row>
    <row r="247" spans="1:5" x14ac:dyDescent="0.25">
      <c r="A247" s="64" t="s">
        <v>2</v>
      </c>
      <c r="B247" s="6">
        <f>SUM(B248)</f>
        <v>57000</v>
      </c>
      <c r="C247" s="123">
        <f>SUM(C248)</f>
        <v>57000</v>
      </c>
      <c r="D247" s="123">
        <f>SUM(D248)</f>
        <v>57000</v>
      </c>
      <c r="E247" s="123">
        <f>SUM(E248)</f>
        <v>57000</v>
      </c>
    </row>
    <row r="248" spans="1:5" x14ac:dyDescent="0.25">
      <c r="A248" s="7" t="s">
        <v>111</v>
      </c>
      <c r="B248" s="4">
        <v>57000</v>
      </c>
      <c r="C248" s="124">
        <v>57000</v>
      </c>
      <c r="D248" s="124">
        <v>57000</v>
      </c>
      <c r="E248" s="124">
        <v>57000</v>
      </c>
    </row>
    <row r="249" spans="1:5" x14ac:dyDescent="0.25">
      <c r="A249" s="7"/>
      <c r="B249" s="4"/>
      <c r="D249" s="38"/>
      <c r="E249" s="38"/>
    </row>
    <row r="250" spans="1:5" ht="30" x14ac:dyDescent="0.25">
      <c r="A250" s="26" t="s">
        <v>46</v>
      </c>
      <c r="B250" s="29">
        <f t="shared" ref="B250:E251" si="6">SUM(B251)</f>
        <v>875000</v>
      </c>
      <c r="C250" s="129">
        <f t="shared" si="6"/>
        <v>50000</v>
      </c>
      <c r="D250" s="129">
        <f t="shared" si="6"/>
        <v>50000</v>
      </c>
      <c r="E250" s="129">
        <f t="shared" si="6"/>
        <v>0</v>
      </c>
    </row>
    <row r="251" spans="1:5" x14ac:dyDescent="0.25">
      <c r="A251" s="67" t="s">
        <v>115</v>
      </c>
      <c r="B251" s="69">
        <f t="shared" si="6"/>
        <v>875000</v>
      </c>
      <c r="C251" s="158">
        <f t="shared" si="6"/>
        <v>50000</v>
      </c>
      <c r="D251" s="158">
        <f t="shared" si="6"/>
        <v>50000</v>
      </c>
      <c r="E251" s="158">
        <f t="shared" si="6"/>
        <v>0</v>
      </c>
    </row>
    <row r="252" spans="1:5" x14ac:dyDescent="0.25">
      <c r="A252" s="64" t="s">
        <v>112</v>
      </c>
      <c r="B252" s="6">
        <f>SUM(B255,B254,B253)</f>
        <v>875000</v>
      </c>
      <c r="C252" s="119">
        <f>SUM(C255,C254,C253)</f>
        <v>50000</v>
      </c>
      <c r="D252" s="119">
        <f>SUM(D255,D254,D253)</f>
        <v>50000</v>
      </c>
      <c r="E252" s="119">
        <f>SUM(E255,E254,E253)</f>
        <v>0</v>
      </c>
    </row>
    <row r="253" spans="1:5" x14ac:dyDescent="0.25">
      <c r="A253" s="36" t="s">
        <v>96</v>
      </c>
      <c r="B253" s="35">
        <v>25000</v>
      </c>
      <c r="C253" s="151">
        <v>0</v>
      </c>
      <c r="D253" s="151">
        <v>0</v>
      </c>
      <c r="E253" s="151">
        <v>0</v>
      </c>
    </row>
    <row r="254" spans="1:5" x14ac:dyDescent="0.25">
      <c r="A254" s="36" t="s">
        <v>47</v>
      </c>
      <c r="B254" s="35">
        <v>50000</v>
      </c>
      <c r="C254" s="154">
        <v>50000</v>
      </c>
      <c r="D254" s="154">
        <v>50000</v>
      </c>
      <c r="E254" s="154">
        <v>0</v>
      </c>
    </row>
    <row r="255" spans="1:5" x14ac:dyDescent="0.25">
      <c r="A255" s="36" t="s">
        <v>113</v>
      </c>
      <c r="B255" s="35">
        <v>800000</v>
      </c>
      <c r="C255" s="151">
        <v>0</v>
      </c>
      <c r="D255" s="151">
        <v>0</v>
      </c>
      <c r="E255" s="151">
        <v>0</v>
      </c>
    </row>
    <row r="256" spans="1:5" x14ac:dyDescent="0.25">
      <c r="A256" s="36"/>
      <c r="B256" s="4"/>
      <c r="C256" s="114"/>
      <c r="D256" s="38"/>
      <c r="E256" s="38"/>
    </row>
    <row r="257" spans="1:5" x14ac:dyDescent="0.25">
      <c r="A257" s="28" t="s">
        <v>71</v>
      </c>
      <c r="B257" s="74">
        <f>SUM(B258)</f>
        <v>40000</v>
      </c>
      <c r="C257" s="146">
        <f>SUM(C258)</f>
        <v>40000</v>
      </c>
      <c r="D257" s="146">
        <f>SUM(D258)</f>
        <v>40000</v>
      </c>
      <c r="E257" s="146">
        <f>SUM(E258)</f>
        <v>32875</v>
      </c>
    </row>
    <row r="258" spans="1:5" x14ac:dyDescent="0.25">
      <c r="A258" s="21" t="s">
        <v>116</v>
      </c>
      <c r="B258" s="58">
        <f>SUM(B260)</f>
        <v>40000</v>
      </c>
      <c r="C258" s="118">
        <f>SUM(C260)</f>
        <v>40000</v>
      </c>
      <c r="D258" s="118">
        <f>SUM(D260)</f>
        <v>40000</v>
      </c>
      <c r="E258" s="118">
        <f>SUM(E260)</f>
        <v>32875</v>
      </c>
    </row>
    <row r="259" spans="1:5" x14ac:dyDescent="0.25">
      <c r="A259" s="2" t="s">
        <v>2</v>
      </c>
      <c r="B259" s="75">
        <f>SUM(B260)</f>
        <v>40000</v>
      </c>
      <c r="C259" s="119">
        <f>SUM(C260)</f>
        <v>40000</v>
      </c>
      <c r="D259" s="119">
        <f>SUM(D260)</f>
        <v>40000</v>
      </c>
      <c r="E259" s="119">
        <f>SUM(E260)</f>
        <v>32875</v>
      </c>
    </row>
    <row r="260" spans="1:5" x14ac:dyDescent="0.25">
      <c r="A260" s="3" t="s">
        <v>47</v>
      </c>
      <c r="B260" s="76">
        <v>40000</v>
      </c>
      <c r="C260" s="159">
        <v>40000</v>
      </c>
      <c r="D260" s="159">
        <v>40000</v>
      </c>
      <c r="E260" s="159">
        <v>32875</v>
      </c>
    </row>
    <row r="261" spans="1:5" x14ac:dyDescent="0.25">
      <c r="A261" s="3"/>
      <c r="B261" s="17"/>
      <c r="C261" s="116"/>
      <c r="D261" s="38"/>
      <c r="E261" s="38"/>
    </row>
    <row r="262" spans="1:5" ht="30" x14ac:dyDescent="0.25">
      <c r="A262" s="26" t="s">
        <v>46</v>
      </c>
      <c r="B262" s="102">
        <v>0</v>
      </c>
      <c r="C262" s="102">
        <f>C263</f>
        <v>209000</v>
      </c>
      <c r="D262" s="102">
        <f>D263</f>
        <v>209000</v>
      </c>
      <c r="E262" s="102">
        <f>E263</f>
        <v>0</v>
      </c>
    </row>
    <row r="263" spans="1:5" x14ac:dyDescent="0.25">
      <c r="A263" s="18" t="s">
        <v>156</v>
      </c>
      <c r="B263" s="78">
        <f>SUM(B264+B267)</f>
        <v>0</v>
      </c>
      <c r="C263" s="161">
        <f>SUM(C264+C267)</f>
        <v>209000</v>
      </c>
      <c r="D263" s="161">
        <f>SUM(D264+D267)</f>
        <v>209000</v>
      </c>
      <c r="E263" s="161">
        <f>SUM(E264+E267)</f>
        <v>0</v>
      </c>
    </row>
    <row r="264" spans="1:5" x14ac:dyDescent="0.25">
      <c r="A264" s="2" t="s">
        <v>2</v>
      </c>
      <c r="B264" s="96">
        <f>SUM(B265:B266)</f>
        <v>0</v>
      </c>
      <c r="C264" s="150">
        <f>SUM(C265:C266)</f>
        <v>179000</v>
      </c>
      <c r="D264" s="150">
        <f>SUM(D265:D266)</f>
        <v>179000</v>
      </c>
      <c r="E264" s="150">
        <f>SUM(E265:E266)</f>
        <v>0</v>
      </c>
    </row>
    <row r="265" spans="1:5" x14ac:dyDescent="0.25">
      <c r="A265" s="12" t="s">
        <v>96</v>
      </c>
      <c r="B265" s="190">
        <v>0</v>
      </c>
      <c r="C265" s="151">
        <v>9000</v>
      </c>
      <c r="D265" s="151">
        <v>9000</v>
      </c>
      <c r="E265" s="151">
        <v>0</v>
      </c>
    </row>
    <row r="266" spans="1:5" x14ac:dyDescent="0.25">
      <c r="A266" s="12" t="s">
        <v>157</v>
      </c>
      <c r="B266" s="190">
        <v>0</v>
      </c>
      <c r="C266" s="151">
        <v>170000</v>
      </c>
      <c r="D266" s="151">
        <v>170000</v>
      </c>
      <c r="E266" s="151">
        <v>0</v>
      </c>
    </row>
    <row r="267" spans="1:5" x14ac:dyDescent="0.25">
      <c r="A267" s="47" t="s">
        <v>54</v>
      </c>
      <c r="B267" s="191">
        <f>SUM(B268)</f>
        <v>0</v>
      </c>
      <c r="C267" s="184">
        <f>SUM(C268)</f>
        <v>30000</v>
      </c>
      <c r="D267" s="184">
        <f>SUM(D268)</f>
        <v>30000</v>
      </c>
      <c r="E267" s="184">
        <f>SUM(E268)</f>
        <v>0</v>
      </c>
    </row>
    <row r="268" spans="1:5" x14ac:dyDescent="0.25">
      <c r="A268" s="12" t="s">
        <v>157</v>
      </c>
      <c r="B268" s="190">
        <v>0</v>
      </c>
      <c r="C268" s="151">
        <v>30000</v>
      </c>
      <c r="D268" s="151">
        <v>30000</v>
      </c>
      <c r="E268" s="151">
        <v>0</v>
      </c>
    </row>
    <row r="269" spans="1:5" x14ac:dyDescent="0.25">
      <c r="A269" s="3"/>
      <c r="B269" s="76"/>
      <c r="C269" s="114"/>
      <c r="D269" s="38"/>
      <c r="E269" s="38"/>
    </row>
    <row r="270" spans="1:5" ht="30" x14ac:dyDescent="0.25">
      <c r="A270" s="26" t="s">
        <v>46</v>
      </c>
      <c r="B270" s="198">
        <v>0</v>
      </c>
      <c r="C270" s="160">
        <f>C271</f>
        <v>16000</v>
      </c>
      <c r="D270" s="160">
        <f>D271</f>
        <v>16000</v>
      </c>
      <c r="E270" s="160">
        <f>E271</f>
        <v>16000</v>
      </c>
    </row>
    <row r="271" spans="1:5" x14ac:dyDescent="0.25">
      <c r="A271" s="18" t="s">
        <v>158</v>
      </c>
      <c r="B271" s="78">
        <f>B273</f>
        <v>0</v>
      </c>
      <c r="C271" s="78">
        <f t="shared" ref="C271:D271" si="7">C273</f>
        <v>16000</v>
      </c>
      <c r="D271" s="78">
        <f t="shared" si="7"/>
        <v>16000</v>
      </c>
      <c r="E271" s="78">
        <f t="shared" ref="E271" si="8">E273</f>
        <v>16000</v>
      </c>
    </row>
    <row r="272" spans="1:5" x14ac:dyDescent="0.25">
      <c r="A272" s="2" t="s">
        <v>2</v>
      </c>
      <c r="B272" s="96">
        <f>SUM(B273)</f>
        <v>0</v>
      </c>
      <c r="C272" s="150">
        <f>SUM(C273)</f>
        <v>16000</v>
      </c>
      <c r="D272" s="150">
        <f>SUM(D273)</f>
        <v>16000</v>
      </c>
      <c r="E272" s="150">
        <f>SUM(E273)</f>
        <v>16000</v>
      </c>
    </row>
    <row r="273" spans="1:5" x14ac:dyDescent="0.25">
      <c r="A273" s="12" t="s">
        <v>159</v>
      </c>
      <c r="B273" s="190">
        <v>0</v>
      </c>
      <c r="C273" s="151">
        <v>16000</v>
      </c>
      <c r="D273" s="151">
        <v>16000</v>
      </c>
      <c r="E273" s="151">
        <v>16000</v>
      </c>
    </row>
    <row r="274" spans="1:5" x14ac:dyDescent="0.25">
      <c r="A274" s="3"/>
      <c r="B274" s="76"/>
      <c r="C274" s="114"/>
      <c r="D274" s="38"/>
      <c r="E274" s="38"/>
    </row>
    <row r="275" spans="1:5" x14ac:dyDescent="0.25">
      <c r="A275" s="28" t="s">
        <v>71</v>
      </c>
      <c r="B275" s="74">
        <f>B276</f>
        <v>0</v>
      </c>
      <c r="C275" s="117">
        <f>C276</f>
        <v>45000</v>
      </c>
      <c r="D275" s="117">
        <f>D276</f>
        <v>45000</v>
      </c>
      <c r="E275" s="117">
        <f>E276</f>
        <v>40000</v>
      </c>
    </row>
    <row r="276" spans="1:5" x14ac:dyDescent="0.25">
      <c r="A276" s="18" t="s">
        <v>161</v>
      </c>
      <c r="B276" s="78">
        <f t="shared" ref="B276:E277" si="9">SUM(B277)</f>
        <v>0</v>
      </c>
      <c r="C276" s="161">
        <f t="shared" si="9"/>
        <v>45000</v>
      </c>
      <c r="D276" s="161">
        <f t="shared" si="9"/>
        <v>45000</v>
      </c>
      <c r="E276" s="161">
        <f t="shared" si="9"/>
        <v>40000</v>
      </c>
    </row>
    <row r="277" spans="1:5" x14ac:dyDescent="0.25">
      <c r="A277" s="2" t="s">
        <v>2</v>
      </c>
      <c r="B277" s="82">
        <f t="shared" si="9"/>
        <v>0</v>
      </c>
      <c r="C277" s="132">
        <f t="shared" si="9"/>
        <v>45000</v>
      </c>
      <c r="D277" s="132">
        <f t="shared" si="9"/>
        <v>45000</v>
      </c>
      <c r="E277" s="132">
        <f t="shared" si="9"/>
        <v>40000</v>
      </c>
    </row>
    <row r="278" spans="1:5" x14ac:dyDescent="0.25">
      <c r="A278" s="12" t="s">
        <v>109</v>
      </c>
      <c r="B278" s="190">
        <v>0</v>
      </c>
      <c r="C278" s="151">
        <v>45000</v>
      </c>
      <c r="D278" s="151">
        <v>45000</v>
      </c>
      <c r="E278" s="151">
        <v>40000</v>
      </c>
    </row>
    <row r="279" spans="1:5" x14ac:dyDescent="0.25">
      <c r="A279" s="3"/>
      <c r="B279" s="76"/>
      <c r="C279" s="114"/>
      <c r="D279" s="38"/>
      <c r="E279" s="38"/>
    </row>
    <row r="280" spans="1:5" ht="30" x14ac:dyDescent="0.25">
      <c r="A280" s="26" t="s">
        <v>46</v>
      </c>
      <c r="B280" s="74">
        <f>B281</f>
        <v>0</v>
      </c>
      <c r="C280" s="74">
        <f t="shared" ref="C280:E280" si="10">C281</f>
        <v>48000</v>
      </c>
      <c r="D280" s="74">
        <f t="shared" si="10"/>
        <v>48000</v>
      </c>
      <c r="E280" s="74">
        <f t="shared" si="10"/>
        <v>43798.630000000005</v>
      </c>
    </row>
    <row r="281" spans="1:5" x14ac:dyDescent="0.25">
      <c r="A281" s="18" t="s">
        <v>160</v>
      </c>
      <c r="B281" s="78">
        <f>SUM(B282+B285)</f>
        <v>0</v>
      </c>
      <c r="C281" s="161">
        <f>SUM(C282+C285)</f>
        <v>48000</v>
      </c>
      <c r="D281" s="161">
        <f>SUM(D282+D285)</f>
        <v>48000</v>
      </c>
      <c r="E281" s="161">
        <f>SUM(E282+E285)</f>
        <v>43798.630000000005</v>
      </c>
    </row>
    <row r="282" spans="1:5" x14ac:dyDescent="0.25">
      <c r="A282" s="2" t="s">
        <v>2</v>
      </c>
      <c r="B282" s="96">
        <f>SUM(B283:B284)</f>
        <v>0</v>
      </c>
      <c r="C282" s="150">
        <f>SUM(C283:C284)</f>
        <v>17778.370000000003</v>
      </c>
      <c r="D282" s="150">
        <f>SUM(D283:D284)</f>
        <v>17778.370000000003</v>
      </c>
      <c r="E282" s="150">
        <f>SUM(E283:E284)</f>
        <v>13577</v>
      </c>
    </row>
    <row r="283" spans="1:5" x14ac:dyDescent="0.25">
      <c r="A283" s="12" t="s">
        <v>96</v>
      </c>
      <c r="B283" s="192">
        <v>0</v>
      </c>
      <c r="C283" s="151">
        <v>2000</v>
      </c>
      <c r="D283" s="151">
        <v>2000</v>
      </c>
      <c r="E283" s="151">
        <v>1613</v>
      </c>
    </row>
    <row r="284" spans="1:5" x14ac:dyDescent="0.25">
      <c r="A284" s="12" t="s">
        <v>162</v>
      </c>
      <c r="B284" s="192">
        <v>0</v>
      </c>
      <c r="C284" s="151">
        <v>15778.37</v>
      </c>
      <c r="D284" s="151">
        <v>15778.37</v>
      </c>
      <c r="E284" s="151">
        <v>11964</v>
      </c>
    </row>
    <row r="285" spans="1:5" x14ac:dyDescent="0.25">
      <c r="A285" s="193" t="s">
        <v>1</v>
      </c>
      <c r="B285" s="199">
        <f>SUM(B286)</f>
        <v>0</v>
      </c>
      <c r="C285" s="184">
        <f>SUM(C286)</f>
        <v>30221.63</v>
      </c>
      <c r="D285" s="184">
        <f>SUM(D286)</f>
        <v>30221.63</v>
      </c>
      <c r="E285" s="184">
        <f>SUM(E286)</f>
        <v>30221.63</v>
      </c>
    </row>
    <row r="286" spans="1:5" x14ac:dyDescent="0.25">
      <c r="A286" s="12" t="s">
        <v>162</v>
      </c>
      <c r="B286" s="194">
        <v>0</v>
      </c>
      <c r="C286" s="151">
        <v>30221.63</v>
      </c>
      <c r="D286" s="151">
        <v>30221.63</v>
      </c>
      <c r="E286" s="151">
        <v>30221.63</v>
      </c>
    </row>
    <row r="287" spans="1:5" x14ac:dyDescent="0.25">
      <c r="A287" s="91"/>
      <c r="B287" s="103"/>
      <c r="C287" s="114"/>
      <c r="D287" s="38"/>
      <c r="E287" s="38"/>
    </row>
    <row r="288" spans="1:5" ht="30" x14ac:dyDescent="0.25">
      <c r="A288" s="26" t="s">
        <v>46</v>
      </c>
      <c r="B288" s="102">
        <f>B289</f>
        <v>0</v>
      </c>
      <c r="C288" s="160">
        <f>C289</f>
        <v>32000</v>
      </c>
      <c r="D288" s="160">
        <f>D289</f>
        <v>32000</v>
      </c>
      <c r="E288" s="160">
        <f>E289</f>
        <v>25254.5</v>
      </c>
    </row>
    <row r="289" spans="1:5" x14ac:dyDescent="0.25">
      <c r="A289" s="105" t="s">
        <v>163</v>
      </c>
      <c r="B289" s="106">
        <f>SUM(B290+B293)</f>
        <v>0</v>
      </c>
      <c r="C289" s="162">
        <f>SUM(C290+C293)</f>
        <v>32000</v>
      </c>
      <c r="D289" s="162">
        <f>SUM(D290+D293)</f>
        <v>32000</v>
      </c>
      <c r="E289" s="162">
        <f>SUM(E290+E293)</f>
        <v>25254.5</v>
      </c>
    </row>
    <row r="290" spans="1:5" x14ac:dyDescent="0.25">
      <c r="A290" s="2" t="s">
        <v>2</v>
      </c>
      <c r="B290" s="104">
        <f>SUM(B291:B292)</f>
        <v>0</v>
      </c>
      <c r="C290" s="132">
        <f>SUM(C291:C292)</f>
        <v>13544.5</v>
      </c>
      <c r="D290" s="132">
        <f>SUM(D291:D292)</f>
        <v>13544.5</v>
      </c>
      <c r="E290" s="132">
        <f>SUM(E291:E292)</f>
        <v>6799</v>
      </c>
    </row>
    <row r="291" spans="1:5" x14ac:dyDescent="0.25">
      <c r="A291" s="12" t="s">
        <v>96</v>
      </c>
      <c r="B291" s="192">
        <v>0</v>
      </c>
      <c r="C291" s="151">
        <v>2000</v>
      </c>
      <c r="D291" s="151">
        <v>2000</v>
      </c>
      <c r="E291" s="151">
        <v>1225</v>
      </c>
    </row>
    <row r="292" spans="1:5" x14ac:dyDescent="0.25">
      <c r="A292" s="12" t="s">
        <v>162</v>
      </c>
      <c r="B292" s="192">
        <v>0</v>
      </c>
      <c r="C292" s="151">
        <v>11544.5</v>
      </c>
      <c r="D292" s="151">
        <v>11544.5</v>
      </c>
      <c r="E292" s="151">
        <v>5574</v>
      </c>
    </row>
    <row r="293" spans="1:5" x14ac:dyDescent="0.25">
      <c r="A293" s="193" t="s">
        <v>1</v>
      </c>
      <c r="B293" s="191">
        <f>SUM(B294)</f>
        <v>0</v>
      </c>
      <c r="C293" s="184">
        <f>SUM(C294)</f>
        <v>18455.5</v>
      </c>
      <c r="D293" s="184">
        <f>SUM(D294)</f>
        <v>18455.5</v>
      </c>
      <c r="E293" s="184">
        <f>SUM(E294)</f>
        <v>18455.5</v>
      </c>
    </row>
    <row r="294" spans="1:5" x14ac:dyDescent="0.25">
      <c r="A294" s="12" t="s">
        <v>162</v>
      </c>
      <c r="B294" s="192">
        <v>0</v>
      </c>
      <c r="C294" s="151">
        <v>18455.5</v>
      </c>
      <c r="D294" s="151">
        <v>18455.5</v>
      </c>
      <c r="E294" s="151">
        <v>18455.5</v>
      </c>
    </row>
    <row r="295" spans="1:5" x14ac:dyDescent="0.25">
      <c r="A295" s="91"/>
      <c r="B295" s="104"/>
      <c r="C295" s="163"/>
      <c r="D295" s="38"/>
    </row>
    <row r="296" spans="1:5" x14ac:dyDescent="0.25">
      <c r="A296" s="28" t="s">
        <v>71</v>
      </c>
      <c r="B296" s="27">
        <f>SUM(B298,B305,B315)</f>
        <v>95528</v>
      </c>
      <c r="C296" s="155">
        <f>SUM(C298,C305,C315)</f>
        <v>95528</v>
      </c>
      <c r="D296" s="155">
        <f>SUM(D298,D305,D315)</f>
        <v>112528</v>
      </c>
      <c r="E296" s="155">
        <f>SUM(E298,E305,E315)</f>
        <v>80469</v>
      </c>
    </row>
    <row r="297" spans="1:5" x14ac:dyDescent="0.25">
      <c r="A297" s="18" t="s">
        <v>128</v>
      </c>
      <c r="B297" s="68">
        <f>SUM(B298,B305,B315)</f>
        <v>95528</v>
      </c>
      <c r="C297" s="164">
        <f>SUM(C298,C305,C315)</f>
        <v>95528</v>
      </c>
      <c r="D297" s="164">
        <f>SUM(D298,D305,D315)</f>
        <v>112528</v>
      </c>
      <c r="E297" s="164">
        <f>SUM(E298,E305,E315)</f>
        <v>80469</v>
      </c>
    </row>
    <row r="298" spans="1:5" x14ac:dyDescent="0.25">
      <c r="A298" s="2" t="s">
        <v>2</v>
      </c>
      <c r="B298" s="107">
        <f>SUM(B300, B301,B302,B303)</f>
        <v>46800</v>
      </c>
      <c r="C298" s="165">
        <f>SUM(C299:C300, C301,C302,C303)</f>
        <v>53309</v>
      </c>
      <c r="D298" s="165">
        <f>SUM(D299:D304)</f>
        <v>68809</v>
      </c>
      <c r="E298" s="165">
        <f>SUM(E299:E304)</f>
        <v>29000</v>
      </c>
    </row>
    <row r="299" spans="1:5" x14ac:dyDescent="0.25">
      <c r="A299" s="12" t="s">
        <v>133</v>
      </c>
      <c r="B299" s="110">
        <v>0</v>
      </c>
      <c r="C299" s="166">
        <v>6509</v>
      </c>
      <c r="D299" s="166">
        <v>6509</v>
      </c>
      <c r="E299" s="166">
        <v>0</v>
      </c>
    </row>
    <row r="300" spans="1:5" x14ac:dyDescent="0.25">
      <c r="A300" s="12" t="s">
        <v>119</v>
      </c>
      <c r="B300" s="87">
        <v>10000</v>
      </c>
      <c r="C300" s="167">
        <v>10000</v>
      </c>
      <c r="D300" s="167">
        <v>10000</v>
      </c>
      <c r="E300" s="167">
        <v>0</v>
      </c>
    </row>
    <row r="301" spans="1:5" x14ac:dyDescent="0.25">
      <c r="A301" s="3" t="s">
        <v>120</v>
      </c>
      <c r="B301" s="108">
        <v>6800</v>
      </c>
      <c r="C301" s="168">
        <v>6800</v>
      </c>
      <c r="D301" s="168">
        <v>6800</v>
      </c>
      <c r="E301" s="168">
        <v>0</v>
      </c>
    </row>
    <row r="302" spans="1:5" x14ac:dyDescent="0.25">
      <c r="A302" s="3" t="s">
        <v>121</v>
      </c>
      <c r="B302" s="108">
        <v>20000</v>
      </c>
      <c r="C302" s="168">
        <v>20000</v>
      </c>
      <c r="D302" s="168">
        <v>20000</v>
      </c>
      <c r="E302" s="168">
        <v>0</v>
      </c>
    </row>
    <row r="303" spans="1:5" x14ac:dyDescent="0.25">
      <c r="A303" s="83" t="s">
        <v>122</v>
      </c>
      <c r="B303" s="88">
        <v>10000</v>
      </c>
      <c r="C303" s="200">
        <v>10000</v>
      </c>
      <c r="D303" s="200">
        <v>23500</v>
      </c>
      <c r="E303" s="200">
        <v>27000</v>
      </c>
    </row>
    <row r="304" spans="1:5" x14ac:dyDescent="0.25">
      <c r="A304" s="83" t="s">
        <v>123</v>
      </c>
      <c r="B304" s="88">
        <v>0</v>
      </c>
      <c r="C304" s="200">
        <v>0</v>
      </c>
      <c r="D304" s="200">
        <v>2000</v>
      </c>
      <c r="E304" s="200">
        <v>2000</v>
      </c>
    </row>
    <row r="305" spans="1:5" x14ac:dyDescent="0.25">
      <c r="A305" s="2" t="s">
        <v>5</v>
      </c>
      <c r="B305" s="107">
        <f>SUM(B306,B307,B308,B309,B310,B311,B312,B313,B314)</f>
        <v>42219</v>
      </c>
      <c r="C305" s="165">
        <f>SUM(C306,C307,C308,C309,C310,C311,C312,C313,C314)</f>
        <v>42219</v>
      </c>
      <c r="D305" s="165">
        <f>SUM(D306,D307,D308,D309,D310,D311,D312,D313,D314)</f>
        <v>43719</v>
      </c>
      <c r="E305" s="165">
        <f>SUM(E306,E307,E308,E309,E310,E311,E312,E313,E314)</f>
        <v>38919</v>
      </c>
    </row>
    <row r="306" spans="1:5" x14ac:dyDescent="0.25">
      <c r="A306" s="3" t="s">
        <v>123</v>
      </c>
      <c r="B306" s="108">
        <v>2000</v>
      </c>
      <c r="C306" s="168">
        <v>2000</v>
      </c>
      <c r="D306" s="40">
        <v>0</v>
      </c>
      <c r="E306" s="40">
        <v>0</v>
      </c>
    </row>
    <row r="307" spans="1:5" x14ac:dyDescent="0.25">
      <c r="A307" s="83" t="s">
        <v>124</v>
      </c>
      <c r="B307" s="88">
        <v>3600</v>
      </c>
      <c r="C307" s="200">
        <v>3600</v>
      </c>
      <c r="D307" s="85">
        <v>6600</v>
      </c>
      <c r="E307" s="85">
        <v>6600</v>
      </c>
    </row>
    <row r="308" spans="1:5" x14ac:dyDescent="0.25">
      <c r="A308" s="3" t="s">
        <v>125</v>
      </c>
      <c r="B308" s="108">
        <v>4800</v>
      </c>
      <c r="C308" s="168">
        <v>4800</v>
      </c>
      <c r="D308" s="168">
        <v>4800</v>
      </c>
      <c r="E308" s="168">
        <v>0</v>
      </c>
    </row>
    <row r="309" spans="1:5" x14ac:dyDescent="0.25">
      <c r="A309" s="3" t="s">
        <v>126</v>
      </c>
      <c r="B309" s="108">
        <v>4000</v>
      </c>
      <c r="C309" s="168">
        <v>4000</v>
      </c>
      <c r="D309" s="168">
        <v>4000</v>
      </c>
      <c r="E309" s="168">
        <v>4000</v>
      </c>
    </row>
    <row r="310" spans="1:5" x14ac:dyDescent="0.25">
      <c r="A310" s="3" t="s">
        <v>127</v>
      </c>
      <c r="B310" s="108">
        <v>664</v>
      </c>
      <c r="C310" s="168">
        <v>664</v>
      </c>
      <c r="D310" s="168">
        <v>664</v>
      </c>
      <c r="E310" s="168">
        <v>664</v>
      </c>
    </row>
    <row r="311" spans="1:5" x14ac:dyDescent="0.25">
      <c r="A311" s="3" t="s">
        <v>129</v>
      </c>
      <c r="B311" s="108">
        <v>19173</v>
      </c>
      <c r="C311" s="168">
        <v>19173</v>
      </c>
      <c r="D311" s="168">
        <v>19173</v>
      </c>
      <c r="E311" s="168">
        <v>19173</v>
      </c>
    </row>
    <row r="312" spans="1:5" x14ac:dyDescent="0.25">
      <c r="A312" s="83" t="s">
        <v>130</v>
      </c>
      <c r="B312" s="88">
        <v>3000</v>
      </c>
      <c r="C312" s="200">
        <v>3000</v>
      </c>
      <c r="D312" s="85">
        <v>3500</v>
      </c>
      <c r="E312" s="85">
        <v>3500</v>
      </c>
    </row>
    <row r="313" spans="1:5" x14ac:dyDescent="0.25">
      <c r="A313" s="3" t="s">
        <v>131</v>
      </c>
      <c r="B313" s="108">
        <v>1991</v>
      </c>
      <c r="C313" s="168">
        <v>1991</v>
      </c>
      <c r="D313" s="168">
        <v>1991</v>
      </c>
      <c r="E313" s="168">
        <v>1991</v>
      </c>
    </row>
    <row r="314" spans="1:5" x14ac:dyDescent="0.25">
      <c r="A314" s="3" t="s">
        <v>132</v>
      </c>
      <c r="B314" s="108">
        <v>2991</v>
      </c>
      <c r="C314" s="168">
        <v>2991</v>
      </c>
      <c r="D314" s="168">
        <v>2991</v>
      </c>
      <c r="E314" s="168">
        <v>2991</v>
      </c>
    </row>
    <row r="315" spans="1:5" x14ac:dyDescent="0.25">
      <c r="A315" s="2" t="s">
        <v>1</v>
      </c>
      <c r="B315" s="107">
        <f>SUM(B316)</f>
        <v>6509</v>
      </c>
      <c r="C315" s="165">
        <f>SUM(C316)</f>
        <v>0</v>
      </c>
      <c r="D315" s="165">
        <f>SUM(D316)</f>
        <v>0</v>
      </c>
      <c r="E315" s="165">
        <f>SUM(E316)</f>
        <v>12550</v>
      </c>
    </row>
    <row r="316" spans="1:5" x14ac:dyDescent="0.25">
      <c r="A316" s="12" t="s">
        <v>133</v>
      </c>
      <c r="B316" s="109">
        <v>6509</v>
      </c>
      <c r="C316" s="114">
        <v>0</v>
      </c>
      <c r="D316" s="114">
        <v>0</v>
      </c>
      <c r="E316" s="114">
        <v>12550</v>
      </c>
    </row>
    <row r="317" spans="1:5" x14ac:dyDescent="0.25">
      <c r="A317" s="47"/>
      <c r="B317" s="109"/>
      <c r="C317" s="114"/>
      <c r="D317" s="38"/>
      <c r="E317" s="38"/>
    </row>
    <row r="318" spans="1:5" ht="30" x14ac:dyDescent="0.25">
      <c r="A318" s="26" t="s">
        <v>46</v>
      </c>
      <c r="B318" s="77">
        <f>SUM(B319)</f>
        <v>6000</v>
      </c>
      <c r="C318" s="146">
        <f>SUM(C319)</f>
        <v>6000</v>
      </c>
      <c r="D318" s="146">
        <f>SUM(D319)</f>
        <v>6000</v>
      </c>
      <c r="E318" s="146">
        <f>SUM(E319)</f>
        <v>0</v>
      </c>
    </row>
    <row r="319" spans="1:5" x14ac:dyDescent="0.25">
      <c r="A319" s="70" t="s">
        <v>134</v>
      </c>
      <c r="B319" s="78">
        <f>SUM(B321)</f>
        <v>6000</v>
      </c>
      <c r="C319" s="161">
        <f>SUM(C321)</f>
        <v>6000</v>
      </c>
      <c r="D319" s="161">
        <f>SUM(D321)</f>
        <v>6000</v>
      </c>
      <c r="E319" s="161">
        <f>SUM(E321)</f>
        <v>0</v>
      </c>
    </row>
    <row r="320" spans="1:5" x14ac:dyDescent="0.25">
      <c r="A320" s="2" t="s">
        <v>2</v>
      </c>
      <c r="B320" s="104">
        <f>SUM(B321)</f>
        <v>6000</v>
      </c>
      <c r="C320" s="132">
        <f>SUM(C321)</f>
        <v>6000</v>
      </c>
      <c r="D320" s="132">
        <f>SUM(D321)</f>
        <v>6000</v>
      </c>
      <c r="E320" s="132">
        <f>SUM(E321)</f>
        <v>0</v>
      </c>
    </row>
    <row r="321" spans="1:5" x14ac:dyDescent="0.25">
      <c r="A321" s="46" t="s">
        <v>135</v>
      </c>
      <c r="B321" s="71">
        <v>6000</v>
      </c>
      <c r="C321" s="169">
        <v>6000</v>
      </c>
      <c r="D321" s="169">
        <v>6000</v>
      </c>
      <c r="E321" s="169">
        <v>0</v>
      </c>
    </row>
    <row r="322" spans="1:5" x14ac:dyDescent="0.25">
      <c r="A322" s="38"/>
      <c r="B322" s="79"/>
      <c r="C322" s="116"/>
      <c r="D322" s="38"/>
      <c r="E322" s="38"/>
    </row>
    <row r="323" spans="1:5" x14ac:dyDescent="0.25">
      <c r="A323" s="28" t="s">
        <v>71</v>
      </c>
      <c r="B323" s="29">
        <f>B324</f>
        <v>30000</v>
      </c>
      <c r="C323" s="152">
        <f>C324</f>
        <v>38000</v>
      </c>
      <c r="D323" s="152">
        <f>D324</f>
        <v>38000</v>
      </c>
      <c r="E323" s="152">
        <f>E324</f>
        <v>46705</v>
      </c>
    </row>
    <row r="324" spans="1:5" x14ac:dyDescent="0.25">
      <c r="A324" s="18" t="s">
        <v>136</v>
      </c>
      <c r="B324" s="72">
        <f>SUM(B326)</f>
        <v>30000</v>
      </c>
      <c r="C324" s="170">
        <f>SUM(C326)</f>
        <v>38000</v>
      </c>
      <c r="D324" s="170">
        <f>SUM(D326)</f>
        <v>38000</v>
      </c>
      <c r="E324" s="170">
        <f>SUM(E325)</f>
        <v>46705</v>
      </c>
    </row>
    <row r="325" spans="1:5" x14ac:dyDescent="0.25">
      <c r="A325" s="2" t="s">
        <v>2</v>
      </c>
      <c r="B325" s="73">
        <f>SUM(B326)</f>
        <v>30000</v>
      </c>
      <c r="C325" s="171">
        <f>SUM(C326)</f>
        <v>38000</v>
      </c>
      <c r="D325" s="171">
        <f>SUM(D326)</f>
        <v>38000</v>
      </c>
      <c r="E325" s="171">
        <f>SUM(E326,E327)</f>
        <v>46705</v>
      </c>
    </row>
    <row r="326" spans="1:5" x14ac:dyDescent="0.25">
      <c r="A326" s="12" t="s">
        <v>174</v>
      </c>
      <c r="B326" s="45">
        <v>30000</v>
      </c>
      <c r="C326" s="114">
        <v>38000</v>
      </c>
      <c r="D326" s="114">
        <v>38000</v>
      </c>
      <c r="E326" s="114">
        <v>38000</v>
      </c>
    </row>
    <row r="327" spans="1:5" x14ac:dyDescent="0.25">
      <c r="A327" s="12" t="s">
        <v>173</v>
      </c>
      <c r="B327" s="45">
        <v>0</v>
      </c>
      <c r="C327" s="114">
        <v>0</v>
      </c>
      <c r="D327" s="114">
        <v>0</v>
      </c>
      <c r="E327" s="114">
        <v>8705</v>
      </c>
    </row>
    <row r="328" spans="1:5" x14ac:dyDescent="0.25">
      <c r="A328" s="12"/>
      <c r="B328" s="45"/>
      <c r="C328" s="114"/>
      <c r="D328" s="38"/>
      <c r="E328" s="38"/>
    </row>
    <row r="329" spans="1:5" x14ac:dyDescent="0.25">
      <c r="A329" s="28" t="s">
        <v>71</v>
      </c>
      <c r="B329" s="80">
        <f>SUM(B331)</f>
        <v>4000</v>
      </c>
      <c r="C329" s="172">
        <f>SUM(C331)</f>
        <v>4000</v>
      </c>
      <c r="D329" s="172">
        <f>SUM(D331)</f>
        <v>4000</v>
      </c>
      <c r="E329" s="172">
        <f>SUM(E331)</f>
        <v>0</v>
      </c>
    </row>
    <row r="330" spans="1:5" x14ac:dyDescent="0.25">
      <c r="A330" s="18" t="s">
        <v>137</v>
      </c>
      <c r="B330" s="201">
        <f t="shared" ref="B330:E331" si="11">SUM(B331)</f>
        <v>4000</v>
      </c>
      <c r="C330" s="202">
        <f t="shared" si="11"/>
        <v>4000</v>
      </c>
      <c r="D330" s="202">
        <f t="shared" si="11"/>
        <v>4000</v>
      </c>
      <c r="E330" s="202">
        <f t="shared" si="11"/>
        <v>0</v>
      </c>
    </row>
    <row r="331" spans="1:5" x14ac:dyDescent="0.25">
      <c r="A331" s="2" t="s">
        <v>32</v>
      </c>
      <c r="B331" s="82">
        <f t="shared" si="11"/>
        <v>4000</v>
      </c>
      <c r="C331" s="132">
        <f t="shared" si="11"/>
        <v>4000</v>
      </c>
      <c r="D331" s="132">
        <f t="shared" si="11"/>
        <v>4000</v>
      </c>
      <c r="E331" s="132">
        <f t="shared" si="11"/>
        <v>0</v>
      </c>
    </row>
    <row r="332" spans="1:5" x14ac:dyDescent="0.25">
      <c r="A332" s="12" t="s">
        <v>138</v>
      </c>
      <c r="B332" s="81">
        <v>4000</v>
      </c>
      <c r="C332" s="173">
        <v>4000</v>
      </c>
      <c r="D332" s="173">
        <v>4000</v>
      </c>
      <c r="E332" s="173">
        <v>0</v>
      </c>
    </row>
    <row r="333" spans="1:5" x14ac:dyDescent="0.25">
      <c r="A333" s="44"/>
      <c r="B333" s="45"/>
      <c r="C333" s="116"/>
      <c r="D333" s="38"/>
      <c r="E333" s="38"/>
    </row>
    <row r="334" spans="1:5" x14ac:dyDescent="0.25">
      <c r="A334" s="28" t="s">
        <v>71</v>
      </c>
      <c r="B334" s="48">
        <f t="shared" ref="B334:E335" si="12">SUM(B335)</f>
        <v>82500</v>
      </c>
      <c r="C334" s="174">
        <f t="shared" si="12"/>
        <v>82500</v>
      </c>
      <c r="D334" s="174">
        <f t="shared" si="12"/>
        <v>82971</v>
      </c>
      <c r="E334" s="174">
        <f t="shared" si="12"/>
        <v>82971</v>
      </c>
    </row>
    <row r="335" spans="1:5" x14ac:dyDescent="0.25">
      <c r="A335" s="18" t="s">
        <v>139</v>
      </c>
      <c r="B335" s="72">
        <f t="shared" si="12"/>
        <v>82500</v>
      </c>
      <c r="C335" s="170">
        <f t="shared" si="12"/>
        <v>82500</v>
      </c>
      <c r="D335" s="170">
        <f t="shared" si="12"/>
        <v>82971</v>
      </c>
      <c r="E335" s="170">
        <f t="shared" si="12"/>
        <v>82971</v>
      </c>
    </row>
    <row r="336" spans="1:5" x14ac:dyDescent="0.25">
      <c r="A336" s="2" t="s">
        <v>2</v>
      </c>
      <c r="B336" s="73">
        <f>SUM(B337,B338,B339)</f>
        <v>82500</v>
      </c>
      <c r="C336" s="171">
        <f>SUM(C337,C338,C339)</f>
        <v>82500</v>
      </c>
      <c r="D336" s="171">
        <f>SUM(D337,D338,D339)</f>
        <v>82971</v>
      </c>
      <c r="E336" s="171">
        <f>SUM(E337,E338,E339)</f>
        <v>82971</v>
      </c>
    </row>
    <row r="337" spans="1:5" x14ac:dyDescent="0.25">
      <c r="A337" s="12" t="s">
        <v>140</v>
      </c>
      <c r="B337" s="45">
        <v>2500</v>
      </c>
      <c r="C337" s="175">
        <v>2500</v>
      </c>
      <c r="D337" s="175">
        <v>2500</v>
      </c>
      <c r="E337" s="175">
        <v>2500</v>
      </c>
    </row>
    <row r="338" spans="1:5" x14ac:dyDescent="0.25">
      <c r="A338" s="12" t="s">
        <v>141</v>
      </c>
      <c r="B338" s="45">
        <v>40000</v>
      </c>
      <c r="C338" s="175">
        <v>40000</v>
      </c>
      <c r="D338" s="175">
        <v>40000</v>
      </c>
      <c r="E338" s="175">
        <v>40000</v>
      </c>
    </row>
    <row r="339" spans="1:5" x14ac:dyDescent="0.25">
      <c r="A339" s="83" t="s">
        <v>142</v>
      </c>
      <c r="B339" s="203">
        <v>40000</v>
      </c>
      <c r="C339" s="204">
        <v>40000</v>
      </c>
      <c r="D339" s="85">
        <v>40471</v>
      </c>
      <c r="E339" s="85">
        <v>40471</v>
      </c>
    </row>
    <row r="340" spans="1:5" x14ac:dyDescent="0.25">
      <c r="A340" s="24" t="s">
        <v>42</v>
      </c>
      <c r="B340" s="25">
        <f>SUM(B32,B72,B80,B85,B93,B100,B113,B122,B129,B143,B152,B165,B175,B193,B199,B204,B209,B220,B225,B232,B238,B246,B251,B258,B297,B319,B324,B330,B335)</f>
        <v>8415102.6099999994</v>
      </c>
      <c r="C340" s="176">
        <f>SUM(C32,C72,C80,C85,C93,C100,C113,C122,C129,C143,C152,C165,C175,C193,C199,C204,C209,C220,C225,C232,C238,C246,C251,C258,C297,C319,C324,C330,C335+C289+C281+C276+C272+C263+C188)</f>
        <v>5257642.3599999994</v>
      </c>
      <c r="D340" s="176">
        <f>SUM(D32,D72,D80,D85,D93,D100,D113,D122,D129,D143,D152,D165,D175,D193,D199,D204,D209,D220,D225,D232,D238,D246,D251,D258,D297,D319,D324,D330,D335+D289+D281+D276+D272+D263+D188)</f>
        <v>5263583.3599999994</v>
      </c>
      <c r="E340" s="176">
        <f>SUM(E32,E72,E80,E85,E93,E100,E113,E122,E129,E143,E152,E165,E175,E188,E193,E199,E204,E209,E220,E225,E232,E238,E246,E251,E258,E271,E276,E297,E289,E281,E319,E324,E330,E335)</f>
        <v>1855451.5899999999</v>
      </c>
    </row>
    <row r="341" spans="1:5" x14ac:dyDescent="0.25">
      <c r="A341" s="14"/>
      <c r="B341" s="15"/>
    </row>
    <row r="342" spans="1:5" ht="18.75" x14ac:dyDescent="0.3">
      <c r="A342" s="217" t="s">
        <v>26</v>
      </c>
      <c r="B342" s="218"/>
      <c r="C342" s="218"/>
      <c r="D342" s="218"/>
    </row>
    <row r="343" spans="1:5" ht="60.75" customHeight="1" x14ac:dyDescent="0.3">
      <c r="A343" s="219" t="s">
        <v>30</v>
      </c>
      <c r="B343" s="219"/>
      <c r="C343" s="219"/>
      <c r="D343" s="220"/>
    </row>
    <row r="344" spans="1:5" ht="36.75" customHeight="1" x14ac:dyDescent="0.3">
      <c r="A344" s="221" t="s">
        <v>175</v>
      </c>
      <c r="B344" s="221"/>
      <c r="C344" s="221"/>
      <c r="D344" s="220"/>
    </row>
    <row r="345" spans="1:5" ht="18.75" x14ac:dyDescent="0.3">
      <c r="A345" s="222"/>
      <c r="B345" s="222"/>
      <c r="C345" s="218"/>
      <c r="D345" s="218"/>
    </row>
    <row r="346" spans="1:5" ht="18.75" x14ac:dyDescent="0.3">
      <c r="A346" s="223"/>
      <c r="B346" s="218"/>
      <c r="C346" s="218"/>
      <c r="D346" s="218"/>
    </row>
    <row r="347" spans="1:5" ht="18.75" x14ac:dyDescent="0.3">
      <c r="A347" s="224" t="s">
        <v>177</v>
      </c>
      <c r="B347" s="218"/>
      <c r="C347" s="218"/>
      <c r="D347" s="218"/>
    </row>
    <row r="348" spans="1:5" ht="18.75" x14ac:dyDescent="0.3">
      <c r="A348" s="224" t="s">
        <v>178</v>
      </c>
      <c r="B348" s="218"/>
      <c r="C348" s="218"/>
      <c r="D348" s="218"/>
    </row>
    <row r="349" spans="1:5" ht="18.75" x14ac:dyDescent="0.3">
      <c r="A349" s="224" t="s">
        <v>179</v>
      </c>
      <c r="B349" s="218"/>
      <c r="C349" s="218"/>
      <c r="D349" s="218"/>
    </row>
    <row r="350" spans="1:5" ht="18.75" x14ac:dyDescent="0.3">
      <c r="A350" s="223"/>
      <c r="B350" s="225" t="s">
        <v>27</v>
      </c>
      <c r="C350" s="218"/>
      <c r="D350" s="218"/>
    </row>
    <row r="351" spans="1:5" ht="18.75" x14ac:dyDescent="0.3">
      <c r="A351" s="218"/>
      <c r="B351" s="225" t="s">
        <v>28</v>
      </c>
      <c r="C351" s="218"/>
      <c r="D351" s="218"/>
    </row>
    <row r="352" spans="1:5" ht="18.75" x14ac:dyDescent="0.3">
      <c r="A352" s="218"/>
      <c r="B352" s="225" t="s">
        <v>29</v>
      </c>
      <c r="C352" s="218"/>
      <c r="D352" s="218"/>
    </row>
  </sheetData>
  <mergeCells count="19">
    <mergeCell ref="A23:E23"/>
    <mergeCell ref="A24:E24"/>
    <mergeCell ref="A9:E9"/>
    <mergeCell ref="A8:E8"/>
    <mergeCell ref="A7:D7"/>
    <mergeCell ref="A17:B17"/>
    <mergeCell ref="A21:B21"/>
    <mergeCell ref="A18:E18"/>
    <mergeCell ref="A19:E19"/>
    <mergeCell ref="A5:B5"/>
    <mergeCell ref="A3:D3"/>
    <mergeCell ref="A4:D4"/>
    <mergeCell ref="A6:E6"/>
    <mergeCell ref="A1:E1"/>
    <mergeCell ref="A27:D27"/>
    <mergeCell ref="A343:D343"/>
    <mergeCell ref="A344:D344"/>
    <mergeCell ref="A25:E25"/>
    <mergeCell ref="A28:E28"/>
  </mergeCells>
  <phoneticPr fontId="11" type="noConversion"/>
  <pageMargins left="0.7" right="0.7" top="0.75" bottom="0.75" header="0.3" footer="0.3"/>
  <pageSetup paperSize="9" scale="60" fitToHeight="0" orientation="portrait" r:id="rId1"/>
  <rowBreaks count="1" manualBreakCount="1">
    <brk id="28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Suzana Hajnić</dc:creator>
  <cp:lastModifiedBy>Ured Pročelnika</cp:lastModifiedBy>
  <cp:lastPrinted>2025-12-23T09:51:42Z</cp:lastPrinted>
  <dcterms:created xsi:type="dcterms:W3CDTF">2018-11-21T11:55:28Z</dcterms:created>
  <dcterms:modified xsi:type="dcterms:W3CDTF">2025-12-23T09:52:52Z</dcterms:modified>
</cp:coreProperties>
</file>