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bookViews>
  <sheets>
    <sheet name="List1" sheetId="1" r:id="rId1"/>
  </sheets>
  <definedNames>
    <definedName name="_xlnm.Print_Area" localSheetId="0">List1!$A$1:$F$353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5" i="1" s="1"/>
  <c r="F34" i="1"/>
  <c r="F87" i="1"/>
  <c r="F101" i="1"/>
  <c r="F102" i="1"/>
  <c r="F131" i="1"/>
  <c r="F145" i="1"/>
  <c r="F154" i="1"/>
  <c r="F167" i="1"/>
  <c r="F177" i="1"/>
  <c r="F190" i="1"/>
  <c r="F195" i="1"/>
  <c r="F201" i="1"/>
  <c r="F206" i="1"/>
  <c r="F211" i="1"/>
  <c r="F222" i="1"/>
  <c r="F227" i="1"/>
  <c r="F234" i="1"/>
  <c r="F235" i="1"/>
  <c r="F240" i="1"/>
  <c r="F248" i="1"/>
  <c r="F253" i="1"/>
  <c r="F260" i="1"/>
  <c r="F261" i="1"/>
  <c r="F259" i="1"/>
  <c r="F265" i="1"/>
  <c r="F273" i="1"/>
  <c r="F278" i="1"/>
  <c r="F283" i="1"/>
  <c r="F291" i="1"/>
  <c r="F299" i="1"/>
  <c r="F332" i="1"/>
  <c r="F337" i="1"/>
  <c r="B14" i="1"/>
  <c r="B13" i="1"/>
  <c r="B12" i="1"/>
  <c r="B11" i="1"/>
  <c r="B10" i="1"/>
  <c r="F338" i="1"/>
  <c r="F336" i="1" s="1"/>
  <c r="F333" i="1"/>
  <c r="F331" i="1" s="1"/>
  <c r="F327" i="1"/>
  <c r="F326" i="1" s="1"/>
  <c r="F325" i="1" s="1"/>
  <c r="F322" i="1"/>
  <c r="F321" i="1"/>
  <c r="F320" i="1" s="1"/>
  <c r="F317" i="1"/>
  <c r="F307" i="1"/>
  <c r="F300" i="1"/>
  <c r="F295" i="1"/>
  <c r="F292" i="1"/>
  <c r="F287" i="1"/>
  <c r="F284" i="1"/>
  <c r="F279" i="1"/>
  <c r="F274" i="1"/>
  <c r="F272" i="1"/>
  <c r="F269" i="1"/>
  <c r="F266" i="1"/>
  <c r="F254" i="1"/>
  <c r="F249" i="1"/>
  <c r="F247" i="1"/>
  <c r="F243" i="1"/>
  <c r="F241" i="1"/>
  <c r="F233" i="1"/>
  <c r="F230" i="1"/>
  <c r="F228" i="1"/>
  <c r="F223" i="1"/>
  <c r="F217" i="1"/>
  <c r="F214" i="1"/>
  <c r="F212" i="1"/>
  <c r="F207" i="1"/>
  <c r="F205" i="1"/>
  <c r="F202" i="1"/>
  <c r="F196" i="1"/>
  <c r="F194" i="1" s="1"/>
  <c r="F191" i="1"/>
  <c r="F189" i="1" s="1"/>
  <c r="F185" i="1"/>
  <c r="F183" i="1"/>
  <c r="F180" i="1"/>
  <c r="F178" i="1"/>
  <c r="F173" i="1"/>
  <c r="F171" i="1"/>
  <c r="F168" i="1"/>
  <c r="F162" i="1"/>
  <c r="F159" i="1"/>
  <c r="F157" i="1"/>
  <c r="F155" i="1"/>
  <c r="F148" i="1"/>
  <c r="F144" i="1" s="1"/>
  <c r="F140" i="1"/>
  <c r="F137" i="1"/>
  <c r="F134" i="1"/>
  <c r="F132" i="1"/>
  <c r="F127" i="1"/>
  <c r="F125" i="1"/>
  <c r="F120" i="1"/>
  <c r="F116" i="1"/>
  <c r="F109" i="1"/>
  <c r="F107" i="1"/>
  <c r="F103" i="1"/>
  <c r="F95" i="1"/>
  <c r="F94" i="1" s="1"/>
  <c r="F88" i="1"/>
  <c r="F86" i="1" s="1"/>
  <c r="F75" i="1"/>
  <c r="F74" i="1" s="1"/>
  <c r="F73" i="1" s="1"/>
  <c r="F63" i="1"/>
  <c r="F50" i="1"/>
  <c r="F35" i="1"/>
  <c r="E327" i="1"/>
  <c r="E326" i="1" s="1"/>
  <c r="E325" i="1" s="1"/>
  <c r="E321" i="1"/>
  <c r="E320" i="1" s="1"/>
  <c r="E322" i="1"/>
  <c r="E333" i="1"/>
  <c r="E331" i="1" s="1"/>
  <c r="E338" i="1"/>
  <c r="E337" i="1" s="1"/>
  <c r="E336" i="1" s="1"/>
  <c r="E300" i="1"/>
  <c r="E307" i="1"/>
  <c r="E317" i="1"/>
  <c r="E287" i="1"/>
  <c r="E279" i="1"/>
  <c r="E278" i="1" s="1"/>
  <c r="E277" i="1" s="1"/>
  <c r="E284" i="1"/>
  <c r="E292" i="1"/>
  <c r="E295" i="1"/>
  <c r="E266" i="1"/>
  <c r="E269" i="1"/>
  <c r="E273" i="1"/>
  <c r="E272" i="1" s="1"/>
  <c r="E274" i="1"/>
  <c r="E254" i="1"/>
  <c r="E253" i="1" s="1"/>
  <c r="E252" i="1" s="1"/>
  <c r="E260" i="1"/>
  <c r="E259" i="1" s="1"/>
  <c r="E261" i="1"/>
  <c r="E233" i="1"/>
  <c r="E235" i="1"/>
  <c r="E241" i="1"/>
  <c r="E243" i="1"/>
  <c r="E247" i="1"/>
  <c r="E248" i="1"/>
  <c r="E249" i="1"/>
  <c r="E214" i="1"/>
  <c r="E217" i="1"/>
  <c r="E223" i="1"/>
  <c r="E222" i="1" s="1"/>
  <c r="E221" i="1" s="1"/>
  <c r="E228" i="1"/>
  <c r="E230" i="1"/>
  <c r="E196" i="1"/>
  <c r="E195" i="1" s="1"/>
  <c r="E194" i="1" s="1"/>
  <c r="E202" i="1"/>
  <c r="E201" i="1" s="1"/>
  <c r="E200" i="1" s="1"/>
  <c r="E206" i="1"/>
  <c r="E205" i="1" s="1"/>
  <c r="E207" i="1"/>
  <c r="E168" i="1"/>
  <c r="E171" i="1"/>
  <c r="E173" i="1"/>
  <c r="E178" i="1"/>
  <c r="E180" i="1"/>
  <c r="E183" i="1"/>
  <c r="E185" i="1"/>
  <c r="E191" i="1"/>
  <c r="E190" i="1" s="1"/>
  <c r="E148" i="1"/>
  <c r="E145" i="1" s="1"/>
  <c r="E155" i="1"/>
  <c r="E157" i="1"/>
  <c r="E159" i="1"/>
  <c r="E162" i="1"/>
  <c r="E125" i="1"/>
  <c r="E127" i="1"/>
  <c r="E132" i="1"/>
  <c r="E134" i="1"/>
  <c r="E137" i="1"/>
  <c r="E140" i="1"/>
  <c r="E103" i="1"/>
  <c r="E109" i="1"/>
  <c r="E116" i="1"/>
  <c r="E120" i="1"/>
  <c r="E88" i="1"/>
  <c r="E87" i="1" s="1"/>
  <c r="E95" i="1"/>
  <c r="E94" i="1" s="1"/>
  <c r="D75" i="1"/>
  <c r="D74" i="1" s="1"/>
  <c r="D73" i="1" s="1"/>
  <c r="E75" i="1"/>
  <c r="E74" i="1" s="1"/>
  <c r="E73" i="1" s="1"/>
  <c r="E63" i="1"/>
  <c r="E35" i="1"/>
  <c r="E50" i="1"/>
  <c r="D95" i="1"/>
  <c r="D338" i="1"/>
  <c r="D337" i="1" s="1"/>
  <c r="D336" i="1" s="1"/>
  <c r="D333" i="1"/>
  <c r="D331" i="1" s="1"/>
  <c r="D327" i="1"/>
  <c r="D326" i="1"/>
  <c r="D325" i="1" s="1"/>
  <c r="D300" i="1"/>
  <c r="D322" i="1"/>
  <c r="D321" i="1"/>
  <c r="D320" i="1" s="1"/>
  <c r="D317" i="1"/>
  <c r="D307" i="1"/>
  <c r="D295" i="1"/>
  <c r="D292" i="1"/>
  <c r="D287" i="1"/>
  <c r="D284" i="1"/>
  <c r="D279" i="1"/>
  <c r="D278" i="1" s="1"/>
  <c r="D277" i="1" s="1"/>
  <c r="D274" i="1"/>
  <c r="C273" i="1"/>
  <c r="C272" i="1" s="1"/>
  <c r="D273" i="1"/>
  <c r="D272" i="1" s="1"/>
  <c r="B273" i="1"/>
  <c r="D269" i="1"/>
  <c r="D266" i="1"/>
  <c r="D261" i="1"/>
  <c r="D140" i="1"/>
  <c r="D137" i="1"/>
  <c r="D134" i="1"/>
  <c r="D260" i="1"/>
  <c r="D259" i="1" s="1"/>
  <c r="D254" i="1"/>
  <c r="D253" i="1" s="1"/>
  <c r="D252" i="1" s="1"/>
  <c r="D249" i="1"/>
  <c r="D248" i="1"/>
  <c r="D247" i="1"/>
  <c r="D243" i="1"/>
  <c r="D241" i="1"/>
  <c r="D235" i="1"/>
  <c r="D233" i="1"/>
  <c r="D230" i="1"/>
  <c r="D228" i="1"/>
  <c r="D223" i="1"/>
  <c r="D222" i="1" s="1"/>
  <c r="D221" i="1" s="1"/>
  <c r="D217" i="1"/>
  <c r="D214" i="1"/>
  <c r="D212" i="1"/>
  <c r="D207" i="1"/>
  <c r="D206" i="1"/>
  <c r="D205" i="1" s="1"/>
  <c r="D202" i="1"/>
  <c r="D201" i="1" s="1"/>
  <c r="D200" i="1" s="1"/>
  <c r="D196" i="1"/>
  <c r="D195" i="1" s="1"/>
  <c r="D194" i="1" s="1"/>
  <c r="D191" i="1"/>
  <c r="D190" i="1" s="1"/>
  <c r="D185" i="1"/>
  <c r="D183" i="1"/>
  <c r="D180" i="1"/>
  <c r="D178" i="1"/>
  <c r="D173" i="1"/>
  <c r="D171" i="1"/>
  <c r="D168" i="1"/>
  <c r="D162" i="1"/>
  <c r="D159" i="1"/>
  <c r="D157" i="1"/>
  <c r="D155" i="1"/>
  <c r="D148" i="1"/>
  <c r="D144" i="1" s="1"/>
  <c r="D132" i="1"/>
  <c r="D127" i="1"/>
  <c r="D125" i="1"/>
  <c r="D120" i="1"/>
  <c r="D116" i="1"/>
  <c r="D109" i="1"/>
  <c r="D107" i="1"/>
  <c r="D103" i="1"/>
  <c r="D88" i="1"/>
  <c r="D86" i="1" s="1"/>
  <c r="D50" i="1"/>
  <c r="C63" i="1"/>
  <c r="B63" i="1"/>
  <c r="D63" i="1"/>
  <c r="D35" i="1"/>
  <c r="C261" i="1"/>
  <c r="C317" i="1"/>
  <c r="C307" i="1"/>
  <c r="C300" i="1"/>
  <c r="C338" i="1"/>
  <c r="C337" i="1" s="1"/>
  <c r="C336" i="1" s="1"/>
  <c r="C333" i="1"/>
  <c r="C332" i="1" s="1"/>
  <c r="C326" i="1"/>
  <c r="C325" i="1" s="1"/>
  <c r="C327" i="1"/>
  <c r="C322" i="1"/>
  <c r="C321" i="1"/>
  <c r="C320" i="1" s="1"/>
  <c r="C295" i="1"/>
  <c r="B295" i="1"/>
  <c r="C292" i="1"/>
  <c r="B292" i="1"/>
  <c r="C287" i="1"/>
  <c r="B287" i="1"/>
  <c r="C284" i="1"/>
  <c r="B284" i="1"/>
  <c r="C279" i="1"/>
  <c r="C278" i="1" s="1"/>
  <c r="C277" i="1" s="1"/>
  <c r="B279" i="1"/>
  <c r="B278" i="1" s="1"/>
  <c r="B277" i="1" s="1"/>
  <c r="C274" i="1"/>
  <c r="B274" i="1"/>
  <c r="C269" i="1"/>
  <c r="B269" i="1"/>
  <c r="C266" i="1"/>
  <c r="B266" i="1"/>
  <c r="C134" i="1"/>
  <c r="C140" i="1"/>
  <c r="C137" i="1"/>
  <c r="C132" i="1"/>
  <c r="C260" i="1"/>
  <c r="C259" i="1" s="1"/>
  <c r="C254" i="1"/>
  <c r="C253" i="1" s="1"/>
  <c r="C252" i="1" s="1"/>
  <c r="C249" i="1"/>
  <c r="C248" i="1"/>
  <c r="C247" i="1"/>
  <c r="C243" i="1"/>
  <c r="C241" i="1"/>
  <c r="C235" i="1"/>
  <c r="C233" i="1"/>
  <c r="C230" i="1"/>
  <c r="C228" i="1"/>
  <c r="B228" i="1"/>
  <c r="B230" i="1"/>
  <c r="C223" i="1"/>
  <c r="C222" i="1" s="1"/>
  <c r="C221" i="1" s="1"/>
  <c r="C217" i="1"/>
  <c r="C214" i="1"/>
  <c r="C212" i="1"/>
  <c r="C207" i="1"/>
  <c r="C206" i="1"/>
  <c r="C205" i="1" s="1"/>
  <c r="C202" i="1"/>
  <c r="C201" i="1" s="1"/>
  <c r="C200" i="1" s="1"/>
  <c r="C196" i="1"/>
  <c r="C195" i="1" s="1"/>
  <c r="C194" i="1" s="1"/>
  <c r="C191" i="1"/>
  <c r="C190" i="1" s="1"/>
  <c r="B191" i="1"/>
  <c r="B190" i="1" s="1"/>
  <c r="C185" i="1"/>
  <c r="C183" i="1"/>
  <c r="C180" i="1"/>
  <c r="C178" i="1"/>
  <c r="C168" i="1"/>
  <c r="C173" i="1"/>
  <c r="C171" i="1"/>
  <c r="C162" i="1"/>
  <c r="C159" i="1"/>
  <c r="C157" i="1"/>
  <c r="C155" i="1"/>
  <c r="C148" i="1"/>
  <c r="C145" i="1" s="1"/>
  <c r="C127" i="1"/>
  <c r="C125" i="1"/>
  <c r="C120" i="1"/>
  <c r="C116" i="1"/>
  <c r="C103" i="1"/>
  <c r="C107" i="1"/>
  <c r="C95" i="1"/>
  <c r="C94" i="1" s="1"/>
  <c r="C88" i="1"/>
  <c r="C87" i="1" s="1"/>
  <c r="C75" i="1"/>
  <c r="C74" i="1" s="1"/>
  <c r="C73" i="1" s="1"/>
  <c r="C50" i="1"/>
  <c r="C35" i="1"/>
  <c r="B155" i="1"/>
  <c r="F200" i="1" l="1"/>
  <c r="F221" i="1"/>
  <c r="F252" i="1"/>
  <c r="F342" i="1"/>
  <c r="F277" i="1"/>
  <c r="F298" i="1"/>
  <c r="F290" i="1"/>
  <c r="F282" i="1"/>
  <c r="F264" i="1"/>
  <c r="F239" i="1"/>
  <c r="F226" i="1"/>
  <c r="F210" i="1"/>
  <c r="F176" i="1"/>
  <c r="F166" i="1"/>
  <c r="F153" i="1"/>
  <c r="F124" i="1"/>
  <c r="F123" i="1" s="1"/>
  <c r="F130" i="1"/>
  <c r="F115" i="1"/>
  <c r="F114" i="1" s="1"/>
  <c r="E291" i="1"/>
  <c r="E290" i="1" s="1"/>
  <c r="E153" i="1"/>
  <c r="E332" i="1"/>
  <c r="E211" i="1"/>
  <c r="E210" i="1" s="1"/>
  <c r="E101" i="1"/>
  <c r="E102" i="1" s="1"/>
  <c r="D124" i="1"/>
  <c r="D123" i="1" s="1"/>
  <c r="E265" i="1"/>
  <c r="E264" i="1" s="1"/>
  <c r="E299" i="1"/>
  <c r="E298" i="1"/>
  <c r="E283" i="1"/>
  <c r="E282" i="1" s="1"/>
  <c r="E239" i="1"/>
  <c r="E240" i="1"/>
  <c r="E227" i="1"/>
  <c r="E226" i="1"/>
  <c r="E176" i="1"/>
  <c r="E167" i="1"/>
  <c r="E166" i="1" s="1"/>
  <c r="E177" i="1"/>
  <c r="E124" i="1"/>
  <c r="E123" i="1" s="1"/>
  <c r="E115" i="1"/>
  <c r="E144" i="1"/>
  <c r="E154" i="1"/>
  <c r="E131" i="1"/>
  <c r="E130" i="1" s="1"/>
  <c r="E86" i="1"/>
  <c r="E34" i="1"/>
  <c r="E33" i="1" s="1"/>
  <c r="B226" i="1"/>
  <c r="B265" i="1"/>
  <c r="D34" i="1"/>
  <c r="D33" i="1" s="1"/>
  <c r="C226" i="1"/>
  <c r="D94" i="1"/>
  <c r="D332" i="1"/>
  <c r="D298" i="1"/>
  <c r="D115" i="1"/>
  <c r="D114" i="1" s="1"/>
  <c r="D299" i="1"/>
  <c r="D291" i="1"/>
  <c r="D290" i="1" s="1"/>
  <c r="D283" i="1"/>
  <c r="D282" i="1" s="1"/>
  <c r="D265" i="1"/>
  <c r="D264" i="1" s="1"/>
  <c r="D131" i="1"/>
  <c r="D130" i="1" s="1"/>
  <c r="D239" i="1"/>
  <c r="D240" i="1"/>
  <c r="D226" i="1"/>
  <c r="D227" i="1"/>
  <c r="D211" i="1"/>
  <c r="D210" i="1" s="1"/>
  <c r="D176" i="1"/>
  <c r="D177" i="1"/>
  <c r="D167" i="1"/>
  <c r="D166" i="1" s="1"/>
  <c r="D153" i="1"/>
  <c r="D154" i="1"/>
  <c r="D145" i="1"/>
  <c r="D101" i="1"/>
  <c r="D102" i="1" s="1"/>
  <c r="D87" i="1"/>
  <c r="C131" i="1"/>
  <c r="C130" i="1" s="1"/>
  <c r="C299" i="1"/>
  <c r="C298" i="1"/>
  <c r="C291" i="1"/>
  <c r="C290" i="1" s="1"/>
  <c r="B291" i="1"/>
  <c r="B290" i="1" s="1"/>
  <c r="C331" i="1"/>
  <c r="C283" i="1"/>
  <c r="C282" i="1" s="1"/>
  <c r="B283" i="1"/>
  <c r="B282" i="1" s="1"/>
  <c r="C265" i="1"/>
  <c r="C264" i="1" s="1"/>
  <c r="B227" i="1"/>
  <c r="C101" i="1"/>
  <c r="C102" i="1" s="1"/>
  <c r="C115" i="1"/>
  <c r="C114" i="1" s="1"/>
  <c r="C86" i="1"/>
  <c r="C227" i="1"/>
  <c r="C124" i="1"/>
  <c r="C123" i="1" s="1"/>
  <c r="C144" i="1"/>
  <c r="C239" i="1"/>
  <c r="C240" i="1"/>
  <c r="C211" i="1"/>
  <c r="C210" i="1" s="1"/>
  <c r="C177" i="1"/>
  <c r="C176" i="1"/>
  <c r="C167" i="1"/>
  <c r="C166" i="1" s="1"/>
  <c r="C153" i="1"/>
  <c r="C154" i="1"/>
  <c r="C34" i="1"/>
  <c r="C33" i="1" s="1"/>
  <c r="B338" i="1"/>
  <c r="B327" i="1"/>
  <c r="B333" i="1"/>
  <c r="B332" i="1" s="1"/>
  <c r="B326" i="1"/>
  <c r="B325" i="1" s="1"/>
  <c r="B322" i="1"/>
  <c r="B321" i="1"/>
  <c r="B320" i="1" s="1"/>
  <c r="B317" i="1"/>
  <c r="B307" i="1"/>
  <c r="B300" i="1"/>
  <c r="B260" i="1"/>
  <c r="B261" i="1"/>
  <c r="B148" i="1"/>
  <c r="B144" i="1" s="1"/>
  <c r="B88" i="1"/>
  <c r="B254" i="1"/>
  <c r="B253" i="1" s="1"/>
  <c r="B252" i="1" s="1"/>
  <c r="B249" i="1"/>
  <c r="B247" i="1"/>
  <c r="B248" i="1"/>
  <c r="B243" i="1"/>
  <c r="B241" i="1"/>
  <c r="B235" i="1"/>
  <c r="B233" i="1"/>
  <c r="B223" i="1"/>
  <c r="B212" i="1"/>
  <c r="B206" i="1"/>
  <c r="B207" i="1"/>
  <c r="B196" i="1"/>
  <c r="B178" i="1"/>
  <c r="B183" i="1"/>
  <c r="B168" i="1"/>
  <c r="B162" i="1"/>
  <c r="B159" i="1"/>
  <c r="B137" i="1"/>
  <c r="B140" i="1"/>
  <c r="B134" i="1"/>
  <c r="B157" i="1"/>
  <c r="B120" i="1"/>
  <c r="B75" i="1"/>
  <c r="F33" i="1" l="1"/>
  <c r="E114" i="1"/>
  <c r="E342" i="1"/>
  <c r="D342" i="1"/>
  <c r="C342" i="1"/>
  <c r="B153" i="1"/>
  <c r="B154" i="1"/>
  <c r="B337" i="1"/>
  <c r="B336" i="1" s="1"/>
  <c r="B298" i="1"/>
  <c r="B195" i="1"/>
  <c r="B194" i="1" s="1"/>
  <c r="B74" i="1"/>
  <c r="B73" i="1" s="1"/>
  <c r="B299" i="1"/>
  <c r="B331" i="1"/>
  <c r="B240" i="1"/>
  <c r="B145" i="1"/>
  <c r="B239" i="1"/>
  <c r="B35" i="1"/>
  <c r="B259" i="1"/>
  <c r="B222" i="1"/>
  <c r="B221" i="1" s="1"/>
  <c r="B214" i="1"/>
  <c r="B217" i="1"/>
  <c r="B202" i="1"/>
  <c r="B201" i="1" s="1"/>
  <c r="B200" i="1" s="1"/>
  <c r="B185" i="1"/>
  <c r="B180" i="1"/>
  <c r="B171" i="1"/>
  <c r="B173" i="1"/>
  <c r="B132" i="1"/>
  <c r="B131" i="1" s="1"/>
  <c r="B130" i="1" s="1"/>
  <c r="B125" i="1"/>
  <c r="B127" i="1"/>
  <c r="B116" i="1"/>
  <c r="B115" i="1" s="1"/>
  <c r="B107" i="1"/>
  <c r="B103" i="1"/>
  <c r="B95" i="1"/>
  <c r="B94" i="1" s="1"/>
  <c r="B87" i="1"/>
  <c r="B50" i="1"/>
  <c r="B177" i="1" l="1"/>
  <c r="B34" i="1"/>
  <c r="B211" i="1"/>
  <c r="B210" i="1" s="1"/>
  <c r="B101" i="1"/>
  <c r="B102" i="1" s="1"/>
  <c r="B124" i="1"/>
  <c r="B123" i="1" s="1"/>
  <c r="B114" i="1"/>
  <c r="B86" i="1"/>
  <c r="B167" i="1"/>
  <c r="B166" i="1" s="1"/>
  <c r="B176" i="1"/>
  <c r="B205" i="1"/>
  <c r="B33" i="1" l="1"/>
  <c r="B342" i="1"/>
</calcChain>
</file>

<file path=xl/sharedStrings.xml><?xml version="1.0" encoding="utf-8"?>
<sst xmlns="http://schemas.openxmlformats.org/spreadsheetml/2006/main" count="315" uniqueCount="183">
  <si>
    <t>Ostale pomoći-EU</t>
  </si>
  <si>
    <t>Pomoći</t>
  </si>
  <si>
    <t>Opći prihodi i primici</t>
  </si>
  <si>
    <t>I.  OPĆENITO</t>
  </si>
  <si>
    <t>Naziv objekata i uređaja /vrsta radova</t>
  </si>
  <si>
    <t>Prihodi za posebne namjene</t>
  </si>
  <si>
    <t>Izgradnja objekata i uređaja vodoopskrbe i projekata</t>
  </si>
  <si>
    <t>Izgradnja vodovoda-NOVE DIONICE</t>
  </si>
  <si>
    <t>Izgradnja objekata i uređaja odvodnje</t>
  </si>
  <si>
    <t>Ostali građevinski objekti - izgradnja kanalizacije (Centar Marije Bistrice)</t>
  </si>
  <si>
    <t>Izgradnja javne rasvjete</t>
  </si>
  <si>
    <t>Uređenje doma kulture - rekonstrukcija i opremanje</t>
  </si>
  <si>
    <t>Izgradnja nogostupa</t>
  </si>
  <si>
    <t>II. GRADNJA OBJEKATA I UREĐAJA KOMUNALNE INFRASTRUKTURE</t>
  </si>
  <si>
    <t>3. Pod javnom rasvjetom podrazumijevaju se objekti i uređaji za rasvjetljavanje javnih površina, te javnih cesta i nerazvrstanih cesta kao i stvaranje uvjeta za njihovo funkcioniranje, a u nastavku se daje opis poslova s procjenom troškova granje pojedinih objekata i uređaja javne rasvjete s iskazanim izvorom financijskih sredstava.</t>
  </si>
  <si>
    <t>1. U smislu ovog Programa pod gradnjom javnih površina podrazumijeva se gradnja i uređenje javnih prometnih površina  (trgovi, pločnici, javni prolazi, šetališta i sl.) javnih zelenih površina (dječja igrališta s pripadajućom opremom, parkovi, javni športski i rekreacijski prostori i sl.) te javnih objekata i uređaja (groblja, tržni prostor i drugi slični objekti, dječji vrtić, dom kulture, društveni domovi, vatrogasni domovi te drugi slični objekti i uređaji), a u nastavku se daje opis poslova s procjenom troškova gradnje pojedinih objekata i uređaja javnih površina s iskazanim izvorom financijskih sredstava.</t>
  </si>
  <si>
    <t>2. Pod cestama i ostalim prometnim površinama podrazumijevaju se radovi na izgradnji odnosno rekonstrukciji prometnica i prometnih površina, izgradnja i uređenje nogostupa, stajališta, mostova te modernizacija-asfaltiranje nerazvrstanih ceste, a u nastavku Programa daje se opis poslova s procjenom troškova gradnje, stručnog nadzora i ostalih usluga i radova s iskazanim izvorom financijskih sredstava.</t>
  </si>
  <si>
    <t>Izgradnja i asfaltiranje cesta</t>
  </si>
  <si>
    <t>Vlastiti prihodi - općina</t>
  </si>
  <si>
    <t xml:space="preserve"> - opći prihodi i primici:</t>
  </si>
  <si>
    <t xml:space="preserve"> - prihodi za posebne namjene:</t>
  </si>
  <si>
    <t xml:space="preserve"> - prihodi od pomoći EU:</t>
  </si>
  <si>
    <t xml:space="preserve"> - prihodi od kapitalnih potpora (pomoći): </t>
  </si>
  <si>
    <t xml:space="preserve"> - namjenski primici od zaduživanja: </t>
  </si>
  <si>
    <t xml:space="preserve"> - vlastiti prihodi općine:</t>
  </si>
  <si>
    <t>III. ZAVRŠNE ODREDBE</t>
  </si>
  <si>
    <t>Predsjednik</t>
  </si>
  <si>
    <t>Općinskog vijeća</t>
  </si>
  <si>
    <t>Teodor Švaljek, ing.</t>
  </si>
  <si>
    <t xml:space="preserve">Pomoći </t>
  </si>
  <si>
    <t>Namjenski primici od zaduživanja</t>
  </si>
  <si>
    <t>INVESTICIJE - D ZONA</t>
  </si>
  <si>
    <t>PODUZETNIČKA ZONA MARIJA BISTRICA 1.</t>
  </si>
  <si>
    <t>Spomen obilježje Hrvatskim braniteljima</t>
  </si>
  <si>
    <t>Izgradnja dječjeg igrališta kod novog vrtića</t>
  </si>
  <si>
    <t xml:space="preserve">Stručni nadzor </t>
  </si>
  <si>
    <t>Dogradnja i opremanje dječjeg vrtića "Pušlek" Marija Bistrica</t>
  </si>
  <si>
    <t>Projektiranje dogradnje novog DV</t>
  </si>
  <si>
    <t>Dogradnja novog DV Pušlek</t>
  </si>
  <si>
    <t>Grobni okviri na novom groblju MB</t>
  </si>
  <si>
    <t>UKUPNO</t>
  </si>
  <si>
    <t>Ovim programom određuje se:
1. građevine komunalne infrastrukture koje će se graditi radi uređenja neuređenih dijelova građevinskog područja
2. građevine komunalne infrastrukture koje će se graditi u uređenim dijelovima građevinskog područja
3. građevine komunalne infrastrukture koje će se graditi izvan građevinskog područja
4. postojeće građevine komunalne infrastrukture koje će se rekonstruirati i način rekonstrukcije
5. građevine komunalne infrastrukture koje će se uklanjati
6. druga pitanja određena ovim Zakonom i posebnim zakonom.</t>
  </si>
  <si>
    <t>Građevine komunalne infrastrukture koje će se graditi radi uređenja neuređenih dijelova građevinskog područja:</t>
  </si>
  <si>
    <t>Postojeće građevine komunalne infrastrukture koje će se rekonstruirati na način da se stare dotrajale lampe zamijene novim:</t>
  </si>
  <si>
    <t>Građevine komunalne infrastrukture koje će se graditi u uređenim dijelovima građevinskog područja:</t>
  </si>
  <si>
    <t>Projektna dokumentacija</t>
  </si>
  <si>
    <t>Stručni nadzor - CESTE</t>
  </si>
  <si>
    <t>Građevine komunalne infrastrukture koje će rekonstruirati i to asfaltiranjem postojećih makadamskih cesta:</t>
  </si>
  <si>
    <t>Oprema za održavanje i zaštitu-vodovodne pumpe</t>
  </si>
  <si>
    <t>Ostala zemljišta</t>
  </si>
  <si>
    <t>Ostala javna rasvjeta</t>
  </si>
  <si>
    <t>Ostala uredska oprema - ELEKTRONIČKO KINO PLATNO</t>
  </si>
  <si>
    <t>Ostale pomoći - EU</t>
  </si>
  <si>
    <t>Pristupna cesta D-ZONA</t>
  </si>
  <si>
    <t>Izrada projektne dokumentacije - MB1</t>
  </si>
  <si>
    <t>Ostali građevinski objekti - rekonstrukcija Tehnomehanike</t>
  </si>
  <si>
    <t xml:space="preserve">Ostale intelektualne usluge - idejno rješenje </t>
  </si>
  <si>
    <t>Sportsko-rekreacijski centar</t>
  </si>
  <si>
    <t>Stručni nadzor igralište novi vrtić</t>
  </si>
  <si>
    <t>Konzultanti -dogradnja novog DV (javna nabava i provedba)</t>
  </si>
  <si>
    <t>Izgradnja montažnog mosta "BEJLI" u Selnici</t>
  </si>
  <si>
    <t>Intelektualne i osobne usluge</t>
  </si>
  <si>
    <t xml:space="preserve">Postojeće građevine komunalne infrastrukture koje će se rekonstruirati i to zamjenom postojećeg platna </t>
  </si>
  <si>
    <t>Uređenje Zagrebačke ceste i donjeg trga</t>
  </si>
  <si>
    <t>Izrada projektno-tehničke dokumentacije Donji trg i Zagrebačka ulica</t>
  </si>
  <si>
    <t>Rekonstrukcija Društvenog doma Marija Bistrica (žuta zgrada)</t>
  </si>
  <si>
    <t>Ostale pomoći -EU</t>
  </si>
  <si>
    <t>Poslovni objekti - Žuta zgrada Tehnomehanike</t>
  </si>
  <si>
    <t>Izgradnja komunalne infrastrukture koje će se graditi u uređenim dijelovima građevinskog područja:</t>
  </si>
  <si>
    <t>Postojeće građevine komunalne infrastrukture koje će se rekonstruirati</t>
  </si>
  <si>
    <t>NA PODRUČJU OPĆINE MARIJA BISTRICA ZA 2025. GODINU</t>
  </si>
  <si>
    <t>Asfaltiranje ceste NC1 -197, Gereci, (Laz Stubički do kućnog broja 45A )</t>
  </si>
  <si>
    <t>Asfaltiranje ceste NC 1 -188, Cikovići, Laz Bistrički (od kućnog br. Laz Bistrički 177-173)</t>
  </si>
  <si>
    <t>Asfaltiranje ceste NC1-154, Čukmani(Podgorje Bistričko)</t>
  </si>
  <si>
    <t>Asfaltiranje ceste NC1-136, Zagrebačka ulica - Muheki (od Januša do obilaznice)</t>
  </si>
  <si>
    <t>Asfaltiranje ceste NC2 -041, Banovčak, (Hum Bistrički, Banovčak)</t>
  </si>
  <si>
    <t>Asfaltiranje ceste NC2-010 od Japca do Plavca (Sušobreg, preostali dio-nastavak)</t>
  </si>
  <si>
    <t>Asfaltiranje ceste NC2-044, Pugari, (Hum Bistrički)</t>
  </si>
  <si>
    <t>Asfaltiranje ceste NC(nije evidentirana) k.č.br. 690/1; k.o. Marija Bistica, Kolodvorska ulica</t>
  </si>
  <si>
    <t>Asfaltiranje ceste NC 1-013, Vukesi, Rogari, (Globočec, od kuć.br. Globočec 1023 A do 109)</t>
  </si>
  <si>
    <t>Asfaltiranje ceste NC1-189, Mikuši, Laz Bistrički (od kućnog br. Laz Bistrički 186 do 183)</t>
  </si>
  <si>
    <t>Asfaltiranje ceste NC22-068; Vinkovići (Podgorje Bistričko, Luči Brijeg)</t>
  </si>
  <si>
    <t>Zamjena stare rasvjete novim LED svjetiljkama</t>
  </si>
  <si>
    <t>Javna rasvjeta - DJEČJI VRTIĆ</t>
  </si>
  <si>
    <t>Javna rasvjeta - ULICA KRALJA TOMISLAVA</t>
  </si>
  <si>
    <t>Uredska oprema i namještaj - ELEKTRONIČKO KINO PLATNO</t>
  </si>
  <si>
    <t>Projekt - nogostup Podgorje ŽC2227</t>
  </si>
  <si>
    <t>Izgradnja pješačkih staza uz ŽC2221 MB</t>
  </si>
  <si>
    <t>Projektna dokumentacija (pješačke staze uz ŽC 2221 MB)</t>
  </si>
  <si>
    <t>Stručni nadzor (pješačke staze ŽC 22221)</t>
  </si>
  <si>
    <t>Izgradnja pješačkih staza uz ŽC 2221 MB</t>
  </si>
  <si>
    <t>Otkup zemljišta D-zona</t>
  </si>
  <si>
    <t>Interpretacijski centar drvenih igračaka i licitara</t>
  </si>
  <si>
    <t>Stručni nadzor</t>
  </si>
  <si>
    <t>Izgradnja interpretacijskog centra drvenih igračaka i licitara</t>
  </si>
  <si>
    <t>Izrada spomen-obilježja HRVATSKI BRANITELJI</t>
  </si>
  <si>
    <t>Namjenski primici od zaduživanje</t>
  </si>
  <si>
    <t>Izgradnja sportslo-rekreacijskog centra</t>
  </si>
  <si>
    <t>Stručni nadzor dogradnja novog DV</t>
  </si>
  <si>
    <t>Dogradnja novog dijela DV Pušlek</t>
  </si>
  <si>
    <t>Ostale pomoći EU</t>
  </si>
  <si>
    <t>Intelektualne i osobne usluge - STRUČNI NADZOR GROBNI OKVIRI</t>
  </si>
  <si>
    <t>Uspostava poduzetničkog inkubatora</t>
  </si>
  <si>
    <t>Otkup poslovne nekretnine</t>
  </si>
  <si>
    <t>Intelektualne i osobne usluge-stručni nadzor</t>
  </si>
  <si>
    <t>Ostali građevinski objekti</t>
  </si>
  <si>
    <t>Zemljište</t>
  </si>
  <si>
    <t>Rekonstrukcija ulice Kralja Tomislava</t>
  </si>
  <si>
    <t>Ostale tek.donacije - TURISTIČKA ZAJEDNICA</t>
  </si>
  <si>
    <t>Namjenski primici za zaduživanje</t>
  </si>
  <si>
    <t>Izgradnja ceste INA</t>
  </si>
  <si>
    <t>Otkup i uređenje građevinskog zemljišta na Lazu Bistričkom</t>
  </si>
  <si>
    <t>Izgradnja ceste INA (D-ZONA)</t>
  </si>
  <si>
    <t>Izgradnja nove Osnovne škole</t>
  </si>
  <si>
    <t>Plan 2025. EUR</t>
  </si>
  <si>
    <t>ŠTANDOVI - popravak</t>
  </si>
  <si>
    <t>Oprema - prodajne kućice</t>
  </si>
  <si>
    <t xml:space="preserve">ŠTANDOVI </t>
  </si>
  <si>
    <t>Oprema - dekoracija trg</t>
  </si>
  <si>
    <t>Energija</t>
  </si>
  <si>
    <t>Usluge tekućeg i investicijskog održavanja-montaža adventskih kućica</t>
  </si>
  <si>
    <t>Usluge tekućeg i investicijskog održavanja-obnova adventskih kućica</t>
  </si>
  <si>
    <t>Usluge tekućeg i investicijskog održavanja-popravak pozornice</t>
  </si>
  <si>
    <t>Sanacija Trga u Mariji Bistrici - popločenje</t>
  </si>
  <si>
    <t>Uređenje i opremanje Trga i ulica Marija Bistrica</t>
  </si>
  <si>
    <t>KLIZALIŠTE u vrijeme Adventa</t>
  </si>
  <si>
    <t>Šator iznad KLIZALIŠTA u vrijeme Adventa</t>
  </si>
  <si>
    <t>Oprema-pozornica i krovište</t>
  </si>
  <si>
    <t>Oprema-nadzorna kamera raskrižje kod Konzuma</t>
  </si>
  <si>
    <t>Usluge tekućeg i investicijskog održavanja - KIĆENJE ZA BLAGDANE</t>
  </si>
  <si>
    <t>Izgradnja dječjih igrališta u naselju</t>
  </si>
  <si>
    <t xml:space="preserve">Uređenje dječjih igrališta </t>
  </si>
  <si>
    <t>Uređenje društvenog doma u Podgrađu</t>
  </si>
  <si>
    <t>Uređenje garaže u Zagrebačkoj ulici</t>
  </si>
  <si>
    <t>Garaža u Zagrebačkoj</t>
  </si>
  <si>
    <t>Uređenje i opremanje DVD-a Marija Bistrica</t>
  </si>
  <si>
    <t>Tekuće donacije u novcu</t>
  </si>
  <si>
    <t>DVD Marija Bistrica (autocisterna)</t>
  </si>
  <si>
    <t>DVD Marija Bistrica (za rekonstrukciju)</t>
  </si>
  <si>
    <t>Uređenje odvodnog kanala uz NC1-112 (Hum Bistrički)</t>
  </si>
  <si>
    <t>Vlastiti prihodi</t>
  </si>
  <si>
    <t>Projektna dokum - idejni projekt</t>
  </si>
  <si>
    <t>Ostale intelektualne usluge - stručni nadzor</t>
  </si>
  <si>
    <t>Projektiranje trga i parkinga na Lazu</t>
  </si>
  <si>
    <t>Uređenje i rekonstrukcija Parka drvenih skulptura Marija Bistrica - faza I.</t>
  </si>
  <si>
    <t>Projekt - nogostup Podgorje Bistričko</t>
  </si>
  <si>
    <t>Ostale intelektualne usluge (vještak, geodeta, pristojbe, projektant)</t>
  </si>
  <si>
    <t>Izgradnja sportsko-rekreacijskog centra</t>
  </si>
  <si>
    <t>TENISKI TERENI</t>
  </si>
  <si>
    <t>Teniski tereni - zamjena krovišta</t>
  </si>
  <si>
    <t xml:space="preserve">Izgradnja grobnih okvira na novom dijelu groblju MB </t>
  </si>
  <si>
    <t>Projektna dokumentacija (izvor KZŽ)</t>
  </si>
  <si>
    <t>IZGRADNJA SPORTSKOG IGRALIŠTA - LAG</t>
  </si>
  <si>
    <t>Sportski i rekreacijski tereni - izgradnja</t>
  </si>
  <si>
    <t>IZGRADNJA MAKADAMSKOG PARKIRALIŠTA UZ NOVI DJEČJI VRTIĆ</t>
  </si>
  <si>
    <t>Izgradnja parkirališta</t>
  </si>
  <si>
    <t>SANACIJA I UREĐENJE DJEČJEG IGRALIŠTA PODRUČNOG OBJEKTA DV PUŠLEK</t>
  </si>
  <si>
    <t>OTKUP ZEMLJIŠTA KOD DVD-A TUGONICA</t>
  </si>
  <si>
    <t>Izgradnja dječjeg igrališta</t>
  </si>
  <si>
    <t>SANACIJA I OPREMANJE DJEČJEG VRTIĆA - KALVARIJA</t>
  </si>
  <si>
    <t>I. izmjena</t>
  </si>
  <si>
    <t>II. izmjena</t>
  </si>
  <si>
    <t>Prikaz financijskih sredstava za ostvarivanje Programa s naznakom izvora financiranja i rasporeda sredstava po djelatnostima sadržan je u dijelu Programa u kojem se određuje opis poslova s procjenom troškova za gradnju pojedinih objekata i uređaja komunalne infrastrukture.</t>
  </si>
  <si>
    <t>III. RAZLOZI DONOŠENJA IZMJENE PROGRAMA</t>
  </si>
  <si>
    <t>III. izmjena</t>
  </si>
  <si>
    <t>Društveni dom - Podgrađe-elektroinstalacije</t>
  </si>
  <si>
    <t>Društveni dom - Podgrađe-uređenje</t>
  </si>
  <si>
    <t>KLASA: 400-06/24-01/1</t>
  </si>
  <si>
    <t>Izvršenje 31.12.2025.</t>
  </si>
  <si>
    <t>GODIŠNJE IZVRŠENJE PROGRAMA GRAĐENJA KOMUNALNE INFRASTRUKTURE</t>
  </si>
  <si>
    <t>IV. ODSTUPANJA OSTVARENJA RASHODA U ODNOSU NA PLAN</t>
  </si>
  <si>
    <t>Program građenja komunalne infrastrukture Općine Marija Bistrica za 2025. godinu, donesen je na 28. sjednici Općinskog vijeća održanoj 19. prosinca 2024. godine u iznosu od 8.415.102,61 eura. Prva izmjena Programa iznosila 5.257.642,36 eura, te je donesena na 2. sjednici Općinskog vijeća saziv 2025/29. Druga izmjena Plana iznosila je 5.263.583,36 eura, te je donesena na 4. sjednici Općinskog vijeća saziv 2025/29. Treća izmjena Plana iznosila je 1.855.451,59 eura, te je donesena na 6. sjednici Općinskog vijeća saziv 2025/29. Program je smanjen zbog prebacivanja određenih projekata u naredne godine utvrđene Planom i projekcijama i zbog usklađenja sa cijenama.</t>
  </si>
  <si>
    <t>Ovo Godišnje izvršenje Programa građenja komunalne infrastrukture na području Općine Marija Bistrica s 31.12. 2025. godine realizirano je  u skladu s predviđenim sredstvima i izvorima financiranja realizirana je gradnja objekata i uređaja komunalne infrastrukture, javnih površina, prometnica, javne rasvjete, odvodnje i pročišćavanja otpadnih voda te ostalih građevina komunalne infrastrukture.</t>
  </si>
  <si>
    <t>Sredstva potrebna za ostvarivanje Programa građenja komunalne infrastrukture za 2025. godinu osigurana su iz komunalnog doprinosa, naknade za zadržavanje nezakonito izgrađenih zgrada, ostalih prihoda Proračuna Općine, te drugih izvora utvrđenih posebnim propisima kako slijedi:</t>
  </si>
  <si>
    <t>Troškovi gradnje objekata i uređaja komunalne infrastrukture realizirani su temeljem važećih cijena gradnje objekata  u vrijednosti radova  prema tehničkoj dokumentaciji i provedenog postupka nabave.</t>
  </si>
  <si>
    <t>U okviru sredstava za provedu ovog Programa dopuštena je preraspodjela utvrđenih sredstava između pojedinih rashoda i izdataka u cilju efikasnijeg i racionalnijeg ostvarivanja Programa i poboljšanja stanja u djelatnostima, a uz odobrenje načelnika. U 2025. Načelnik je donio Odluku o preraspodjeli proračunskih sredstava 07.05.2025. g. tako da je iz sredstava plaća JUO iznos od 3.150,00 eura prenamjenio za projekt montažnog mosta Bejli u Selnici.</t>
  </si>
  <si>
    <t>Ovo godišnje izvršenje Programa građenja komunalne infrastrukture za 2025. godinu objaviti će se u Službenom glasniku Općine Marija Bistrica.</t>
  </si>
  <si>
    <t xml:space="preserve">Asfaltiranje ceste NC2-059; Cipriši i NC 3-170, Podgorje Bistričko (Podgorje Bistričko </t>
  </si>
  <si>
    <t>Asfaltiranje ceste NC2-059; Cipriši i NC 3-170, Podgorje Bistričko (Podgorje Bistričko</t>
  </si>
  <si>
    <t>Aktivni Program je iznosio 1.855.451,59 eura izvršenje programa s 31.12.2025. godine iznosi 1.509.882,91 eura što je 81,37% planiranog. U odnosu na važeći Plan, nema prekoračenja, a izvršenje je manje u odnosu na planirano jer su određene investicije prolongirane za iduće proračunsko razdoblje.</t>
  </si>
  <si>
    <t>URBROJ: 2140-22-02-26-39</t>
  </si>
  <si>
    <r>
      <t>Temeljem članka 67. Zakona o komunalnom gospodarstvu (Narodne novine 68/18, 110/18, 32/20 i 145/24) i članka 30. Statuta Općine Marija Bistrica (Službeni glasnik Općine Marija Bistrica 4/21) Općinsko vijeće Općine Marija Bistrica na 9</t>
    </r>
    <r>
      <rPr>
        <sz val="11"/>
        <color rgb="FFFF0000"/>
        <rFont val="Calibri"/>
        <family val="2"/>
        <charset val="238"/>
        <scheme val="minor"/>
      </rPr>
      <t xml:space="preserve">. </t>
    </r>
    <r>
      <rPr>
        <sz val="11"/>
        <rFont val="Calibri"/>
        <family val="2"/>
        <charset val="238"/>
        <scheme val="minor"/>
      </rPr>
      <t>sjednici održanoj dana 26. svibnja 2026. godine donosi</t>
    </r>
  </si>
  <si>
    <t>Marija Bistrica, 26.05.2026.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</si>
</sst>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1041A]#,##0.00;\-\ #,##0.00"/>
    <numFmt numFmtId="166" formatCode="#,##0.00_ ;\-#,##0.00\ "/>
    <numFmt numFmtId="167" formatCode="_-* #,##0.00\ [$€-1]_-;\-* #,##0.00\ [$€-1]_-;_-* &quot;-&quot;??\ [$€-1]_-;_-@_-"/>
    <numFmt numFmtId="168" formatCode="0.0"/>
  </numFmts>
  <fonts count="18" x14ac:knownFonts="1">
    <font>
      <sz val="11"/>
      <color theme="1"/>
      <name val="Calibri"/>
      <family val="2"/>
      <charset val="238"/>
      <scheme val="minor"/>
    </font>
    <font>
      <b/>
      <sz val="11"/>
      <color theme="1"/>
      <name val="Calibri"/>
      <family val="2"/>
      <charset val="238"/>
      <scheme val="minor"/>
    </font>
    <font>
      <sz val="11"/>
      <name val="Calibri"/>
      <family val="2"/>
      <charset val="238"/>
    </font>
    <font>
      <b/>
      <sz val="11"/>
      <color rgb="FF000000"/>
      <name val="Calibri"/>
      <family val="2"/>
      <charset val="238"/>
      <scheme val="minor"/>
    </font>
    <font>
      <sz val="11"/>
      <color rgb="FF000000"/>
      <name val="Calibri"/>
      <family val="2"/>
      <charset val="238"/>
      <scheme val="minor"/>
    </font>
    <font>
      <sz val="11"/>
      <name val="Calibri"/>
      <family val="2"/>
      <charset val="238"/>
      <scheme val="minor"/>
    </font>
    <font>
      <b/>
      <sz val="11"/>
      <name val="Calibri"/>
      <family val="2"/>
      <charset val="238"/>
      <scheme val="minor"/>
    </font>
    <font>
      <b/>
      <sz val="12"/>
      <color theme="1"/>
      <name val="Calibri"/>
      <family val="2"/>
      <charset val="238"/>
      <scheme val="minor"/>
    </font>
    <font>
      <b/>
      <sz val="11"/>
      <name val="Calibri"/>
      <family val="2"/>
      <charset val="238"/>
    </font>
    <font>
      <sz val="11"/>
      <color rgb="FF000000"/>
      <name val="Calibri"/>
      <family val="2"/>
      <scheme val="minor"/>
    </font>
    <font>
      <sz val="11"/>
      <color theme="1"/>
      <name val="Calibri"/>
      <family val="2"/>
      <charset val="238"/>
      <scheme val="minor"/>
    </font>
    <font>
      <sz val="8"/>
      <name val="Calibri"/>
      <family val="2"/>
      <charset val="238"/>
      <scheme val="minor"/>
    </font>
    <font>
      <i/>
      <sz val="11"/>
      <color rgb="FF000000"/>
      <name val="Calibri"/>
      <family val="2"/>
      <charset val="238"/>
      <scheme val="minor"/>
    </font>
    <font>
      <i/>
      <sz val="11"/>
      <color theme="1"/>
      <name val="Calibri"/>
      <family val="2"/>
      <charset val="238"/>
      <scheme val="minor"/>
    </font>
    <font>
      <sz val="11"/>
      <color theme="1"/>
      <name val="Times New Roman"/>
      <family val="1"/>
      <charset val="238"/>
    </font>
    <font>
      <b/>
      <sz val="14"/>
      <color theme="1"/>
      <name val="Calibri"/>
      <family val="2"/>
      <charset val="238"/>
      <scheme val="minor"/>
    </font>
    <font>
      <sz val="14"/>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rgb="FF9CC2E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E1E1FF"/>
      </patternFill>
    </fill>
    <fill>
      <patternFill patternType="solid">
        <fgColor theme="9" tint="0.39997558519241921"/>
        <bgColor indexed="64"/>
      </patternFill>
    </fill>
    <fill>
      <patternFill patternType="solid">
        <fgColor theme="0"/>
        <bgColor rgb="FFE1E1FF"/>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9" fillId="0" borderId="0"/>
    <xf numFmtId="164" fontId="10" fillId="0" borderId="0" applyFont="0" applyFill="0" applyBorder="0" applyAlignment="0" applyProtection="0"/>
  </cellStyleXfs>
  <cellXfs count="279">
    <xf numFmtId="0" fontId="0" fillId="0" borderId="0" xfId="0"/>
    <xf numFmtId="0" fontId="1" fillId="2" borderId="1" xfId="0" applyFont="1" applyFill="1" applyBorder="1" applyAlignment="1">
      <alignment horizontal="justify" vertical="center" wrapText="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165" fontId="4" fillId="0" borderId="1" xfId="0" applyNumberFormat="1" applyFont="1" applyBorder="1" applyAlignment="1">
      <alignment vertical="center" readingOrder="1"/>
    </xf>
    <xf numFmtId="4" fontId="5" fillId="0" borderId="1" xfId="0" applyNumberFormat="1" applyFont="1" applyBorder="1"/>
    <xf numFmtId="165" fontId="3" fillId="0" borderId="1" xfId="0" applyNumberFormat="1" applyFont="1" applyBorder="1" applyAlignment="1">
      <alignment vertical="center" readingOrder="1"/>
    </xf>
    <xf numFmtId="0" fontId="5" fillId="0" borderId="1" xfId="0" applyFont="1" applyBorder="1" applyAlignment="1">
      <alignment vertical="center" wrapText="1" readingOrder="1"/>
    </xf>
    <xf numFmtId="0" fontId="0" fillId="0" borderId="0" xfId="0" applyAlignment="1">
      <alignment horizontal="justify" vertical="center" wrapText="1"/>
    </xf>
    <xf numFmtId="4" fontId="0" fillId="0" borderId="1" xfId="0" applyNumberFormat="1" applyBorder="1"/>
    <xf numFmtId="0" fontId="4" fillId="5" borderId="1" xfId="0" applyFont="1" applyFill="1" applyBorder="1" applyAlignment="1">
      <alignment vertical="center" wrapText="1" readingOrder="1"/>
    </xf>
    <xf numFmtId="0" fontId="0" fillId="5" borderId="0" xfId="0" applyFill="1"/>
    <xf numFmtId="0" fontId="3" fillId="0" borderId="0" xfId="0" applyFont="1" applyAlignment="1">
      <alignment vertical="center" wrapText="1" readingOrder="1"/>
    </xf>
    <xf numFmtId="0" fontId="1" fillId="0" borderId="0" xfId="0" applyFont="1"/>
    <xf numFmtId="0" fontId="3" fillId="4"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6" fillId="6" borderId="1" xfId="0" applyFont="1" applyFill="1" applyBorder="1" applyAlignment="1">
      <alignment vertical="center" wrapText="1" readingOrder="1"/>
    </xf>
    <xf numFmtId="0" fontId="3" fillId="6" borderId="1" xfId="0" applyFont="1" applyFill="1" applyBorder="1" applyAlignment="1">
      <alignment vertical="center" wrapText="1" readingOrder="1"/>
    </xf>
    <xf numFmtId="165" fontId="4" fillId="0" borderId="1" xfId="0" applyNumberFormat="1" applyFont="1" applyBorder="1" applyAlignment="1">
      <alignment horizontal="right" readingOrder="1"/>
    </xf>
    <xf numFmtId="165" fontId="0" fillId="0" borderId="1" xfId="0" applyNumberFormat="1" applyBorder="1"/>
    <xf numFmtId="0" fontId="6" fillId="7" borderId="1" xfId="0" applyFont="1" applyFill="1" applyBorder="1" applyAlignment="1">
      <alignment horizontal="right" vertical="center" wrapText="1" readingOrder="1"/>
    </xf>
    <xf numFmtId="165" fontId="3" fillId="7" borderId="1" xfId="0" applyNumberFormat="1" applyFont="1" applyFill="1" applyBorder="1" applyAlignment="1">
      <alignment vertical="center" readingOrder="1"/>
    </xf>
    <xf numFmtId="0" fontId="13" fillId="4" borderId="1" xfId="0" applyFont="1" applyFill="1" applyBorder="1" applyAlignment="1">
      <alignment wrapText="1"/>
    </xf>
    <xf numFmtId="164" fontId="0" fillId="4" borderId="1" xfId="2" applyFont="1" applyFill="1" applyBorder="1"/>
    <xf numFmtId="0" fontId="12" fillId="4" borderId="1" xfId="0" applyFont="1" applyFill="1" applyBorder="1" applyAlignment="1">
      <alignment vertical="center" wrapText="1" readingOrder="1"/>
    </xf>
    <xf numFmtId="165" fontId="4" fillId="4" borderId="1" xfId="0" applyNumberFormat="1" applyFont="1" applyFill="1" applyBorder="1" applyAlignment="1">
      <alignment vertical="center" readingOrder="1"/>
    </xf>
    <xf numFmtId="0" fontId="14" fillId="0" borderId="0" xfId="0" applyFont="1"/>
    <xf numFmtId="4" fontId="0" fillId="4" borderId="1" xfId="0" applyNumberFormat="1" applyFill="1" applyBorder="1"/>
    <xf numFmtId="164" fontId="0" fillId="4" borderId="1" xfId="0" applyNumberFormat="1" applyFill="1" applyBorder="1"/>
    <xf numFmtId="164" fontId="0" fillId="0" borderId="1" xfId="2" applyFont="1" applyBorder="1" applyAlignment="1"/>
    <xf numFmtId="165" fontId="4" fillId="5" borderId="1" xfId="0" applyNumberFormat="1" applyFont="1" applyFill="1" applyBorder="1" applyAlignment="1">
      <alignment vertical="center" readingOrder="1"/>
    </xf>
    <xf numFmtId="0" fontId="0" fillId="5" borderId="1" xfId="0" applyFill="1" applyBorder="1" applyAlignment="1">
      <alignment wrapText="1"/>
    </xf>
    <xf numFmtId="0" fontId="1" fillId="5" borderId="0" xfId="0" applyFont="1" applyFill="1"/>
    <xf numFmtId="0" fontId="0" fillId="0" borderId="1" xfId="0" applyBorder="1"/>
    <xf numFmtId="2" fontId="0" fillId="0" borderId="1" xfId="0" applyNumberFormat="1" applyBorder="1"/>
    <xf numFmtId="4" fontId="5" fillId="4" borderId="1" xfId="0" applyNumberFormat="1" applyFont="1" applyFill="1" applyBorder="1"/>
    <xf numFmtId="165" fontId="5" fillId="4" borderId="1" xfId="0" applyNumberFormat="1" applyFont="1" applyFill="1" applyBorder="1"/>
    <xf numFmtId="4" fontId="5" fillId="4" borderId="1" xfId="0" applyNumberFormat="1" applyFont="1" applyFill="1" applyBorder="1" applyAlignment="1">
      <alignment horizontal="right" vertical="center"/>
    </xf>
    <xf numFmtId="0" fontId="12" fillId="5" borderId="1" xfId="0" applyFont="1" applyFill="1" applyBorder="1" applyAlignment="1">
      <alignment vertical="center" wrapText="1" readingOrder="1"/>
    </xf>
    <xf numFmtId="0" fontId="0" fillId="0" borderId="2" xfId="0" applyBorder="1"/>
    <xf numFmtId="0" fontId="3" fillId="5" borderId="1" xfId="0" applyFont="1" applyFill="1" applyBorder="1" applyAlignment="1">
      <alignment vertical="center" wrapText="1" readingOrder="1"/>
    </xf>
    <xf numFmtId="165" fontId="12" fillId="4" borderId="1" xfId="0" applyNumberFormat="1" applyFont="1" applyFill="1" applyBorder="1" applyAlignment="1">
      <alignment vertical="center" wrapText="1" readingOrder="1"/>
    </xf>
    <xf numFmtId="0" fontId="6" fillId="0" borderId="1" xfId="0" applyFont="1" applyBorder="1" applyAlignment="1">
      <alignment vertical="center"/>
    </xf>
    <xf numFmtId="0" fontId="6" fillId="0" borderId="1" xfId="0" applyFont="1" applyBorder="1" applyAlignment="1">
      <alignment vertical="center" wrapText="1" readingOrder="1"/>
    </xf>
    <xf numFmtId="4" fontId="6" fillId="0" borderId="1" xfId="0" applyNumberFormat="1" applyFont="1" applyBorder="1"/>
    <xf numFmtId="165" fontId="6" fillId="4" borderId="1" xfId="0" applyNumberFormat="1" applyFont="1" applyFill="1" applyBorder="1"/>
    <xf numFmtId="165" fontId="1" fillId="0" borderId="1" xfId="0" applyNumberFormat="1" applyFont="1" applyBorder="1"/>
    <xf numFmtId="4" fontId="1" fillId="0" borderId="1" xfId="0" applyNumberFormat="1" applyFont="1" applyBorder="1"/>
    <xf numFmtId="4" fontId="6" fillId="4" borderId="1" xfId="0" applyNumberFormat="1" applyFont="1" applyFill="1" applyBorder="1"/>
    <xf numFmtId="164" fontId="6" fillId="4" borderId="1" xfId="2" applyFont="1" applyFill="1" applyBorder="1"/>
    <xf numFmtId="166" fontId="6" fillId="4" borderId="1" xfId="0" applyNumberFormat="1" applyFont="1" applyFill="1" applyBorder="1"/>
    <xf numFmtId="0" fontId="1" fillId="0" borderId="1" xfId="0" applyFont="1" applyBorder="1" applyAlignment="1">
      <alignment wrapText="1"/>
    </xf>
    <xf numFmtId="0" fontId="1" fillId="4" borderId="1" xfId="0" applyFont="1" applyFill="1" applyBorder="1" applyAlignment="1">
      <alignment wrapText="1"/>
    </xf>
    <xf numFmtId="164" fontId="1" fillId="4" borderId="1" xfId="2" applyFont="1" applyFill="1" applyBorder="1"/>
    <xf numFmtId="165" fontId="6" fillId="4" borderId="1" xfId="0" applyNumberFormat="1" applyFont="1" applyFill="1" applyBorder="1" applyAlignment="1">
      <alignment vertical="center" readingOrder="1"/>
    </xf>
    <xf numFmtId="0" fontId="1" fillId="4" borderId="4" xfId="0" applyFont="1" applyFill="1" applyBorder="1" applyAlignment="1">
      <alignment wrapText="1"/>
    </xf>
    <xf numFmtId="4" fontId="9" fillId="0" borderId="1" xfId="1" applyNumberFormat="1" applyBorder="1"/>
    <xf numFmtId="165" fontId="3" fillId="4" borderId="1" xfId="0" applyNumberFormat="1" applyFont="1" applyFill="1" applyBorder="1" applyAlignment="1">
      <alignment vertical="center" wrapText="1" readingOrder="1"/>
    </xf>
    <xf numFmtId="165" fontId="3" fillId="0" borderId="1" xfId="0" applyNumberFormat="1" applyFont="1" applyBorder="1" applyAlignment="1">
      <alignment vertical="center" wrapText="1" readingOrder="1"/>
    </xf>
    <xf numFmtId="4" fontId="0" fillId="4" borderId="1" xfId="2" applyNumberFormat="1" applyFont="1" applyFill="1" applyBorder="1"/>
    <xf numFmtId="4" fontId="3" fillId="0" borderId="1" xfId="0" applyNumberFormat="1" applyFont="1" applyBorder="1" applyAlignment="1">
      <alignment vertical="center" readingOrder="1"/>
    </xf>
    <xf numFmtId="4" fontId="1" fillId="4" borderId="1" xfId="2" applyNumberFormat="1" applyFont="1" applyFill="1" applyBorder="1"/>
    <xf numFmtId="4" fontId="1" fillId="0" borderId="1" xfId="2" applyNumberFormat="1" applyFont="1" applyFill="1" applyBorder="1"/>
    <xf numFmtId="4" fontId="0" fillId="0" borderId="0" xfId="0" applyNumberFormat="1"/>
    <xf numFmtId="0" fontId="4" fillId="0" borderId="3" xfId="0" applyFont="1" applyBorder="1" applyAlignment="1">
      <alignment vertical="center" wrapText="1" readingOrder="1"/>
    </xf>
    <xf numFmtId="4" fontId="12" fillId="4" borderId="1" xfId="0" applyNumberFormat="1" applyFont="1" applyFill="1" applyBorder="1" applyAlignment="1">
      <alignment vertical="center" wrapText="1" readingOrder="1"/>
    </xf>
    <xf numFmtId="4" fontId="1" fillId="0" borderId="1" xfId="2" applyNumberFormat="1" applyFont="1" applyBorder="1"/>
    <xf numFmtId="4" fontId="0" fillId="5" borderId="1" xfId="0" applyNumberFormat="1" applyFill="1" applyBorder="1"/>
    <xf numFmtId="4" fontId="13" fillId="4" borderId="1" xfId="0" applyNumberFormat="1" applyFont="1" applyFill="1" applyBorder="1" applyAlignment="1">
      <alignment wrapText="1"/>
    </xf>
    <xf numFmtId="0" fontId="3" fillId="4" borderId="3" xfId="0" applyFont="1" applyFill="1" applyBorder="1" applyAlignment="1">
      <alignment vertical="center" wrapText="1" readingOrder="1"/>
    </xf>
    <xf numFmtId="166" fontId="1" fillId="0" borderId="1" xfId="2" applyNumberFormat="1" applyFont="1" applyFill="1" applyBorder="1"/>
    <xf numFmtId="166" fontId="0" fillId="0" borderId="1" xfId="2" applyNumberFormat="1" applyFont="1" applyFill="1" applyBorder="1"/>
    <xf numFmtId="166" fontId="0" fillId="5" borderId="1" xfId="2" applyNumberFormat="1" applyFont="1" applyFill="1" applyBorder="1"/>
    <xf numFmtId="4" fontId="3" fillId="4" borderId="1" xfId="0" applyNumberFormat="1" applyFont="1" applyFill="1" applyBorder="1" applyAlignment="1">
      <alignment vertical="center" wrapText="1" readingOrder="1"/>
    </xf>
    <xf numFmtId="0" fontId="0" fillId="0" borderId="0" xfId="0" applyAlignment="1">
      <alignment horizontal="left" vertical="center" wrapText="1"/>
    </xf>
    <xf numFmtId="4" fontId="5" fillId="0" borderId="5" xfId="0" applyNumberFormat="1" applyFont="1" applyBorder="1"/>
    <xf numFmtId="4" fontId="0" fillId="0" borderId="5" xfId="0" applyNumberFormat="1" applyBorder="1"/>
    <xf numFmtId="4" fontId="6" fillId="0" borderId="5" xfId="0" applyNumberFormat="1" applyFont="1" applyBorder="1"/>
    <xf numFmtId="0" fontId="0" fillId="0" borderId="5" xfId="0" applyBorder="1"/>
    <xf numFmtId="4" fontId="0" fillId="4" borderId="5" xfId="0" applyNumberFormat="1" applyFill="1" applyBorder="1"/>
    <xf numFmtId="4" fontId="6" fillId="4" borderId="5" xfId="0" applyNumberFormat="1" applyFont="1" applyFill="1" applyBorder="1"/>
    <xf numFmtId="4" fontId="3" fillId="0" borderId="5" xfId="0" applyNumberFormat="1" applyFont="1" applyBorder="1" applyAlignment="1">
      <alignment vertical="center" readingOrder="1"/>
    </xf>
    <xf numFmtId="4" fontId="5" fillId="4" borderId="5" xfId="0" applyNumberFormat="1" applyFont="1" applyFill="1" applyBorder="1"/>
    <xf numFmtId="165" fontId="6" fillId="4" borderId="5" xfId="0" applyNumberFormat="1" applyFont="1" applyFill="1" applyBorder="1"/>
    <xf numFmtId="165" fontId="3" fillId="0" borderId="5" xfId="0" applyNumberFormat="1" applyFont="1" applyBorder="1" applyAlignment="1">
      <alignment vertical="center" readingOrder="1"/>
    </xf>
    <xf numFmtId="165" fontId="4" fillId="0" borderId="5" xfId="0" applyNumberFormat="1" applyFont="1" applyBorder="1" applyAlignment="1">
      <alignment vertical="center" readingOrder="1"/>
    </xf>
    <xf numFmtId="165" fontId="5" fillId="4" borderId="5" xfId="0" applyNumberFormat="1" applyFont="1" applyFill="1" applyBorder="1"/>
    <xf numFmtId="165" fontId="1" fillId="0" borderId="5" xfId="0" applyNumberFormat="1" applyFont="1" applyBorder="1"/>
    <xf numFmtId="165" fontId="4" fillId="0" borderId="5" xfId="0" applyNumberFormat="1" applyFont="1" applyBorder="1" applyAlignment="1">
      <alignment horizontal="right" readingOrder="1"/>
    </xf>
    <xf numFmtId="4" fontId="5" fillId="4" borderId="5" xfId="0" applyNumberFormat="1" applyFont="1" applyFill="1" applyBorder="1" applyAlignment="1">
      <alignment horizontal="right" vertical="center"/>
    </xf>
    <xf numFmtId="4" fontId="4" fillId="4" borderId="5" xfId="0" applyNumberFormat="1" applyFont="1" applyFill="1" applyBorder="1" applyAlignment="1">
      <alignment vertical="center" readingOrder="1"/>
    </xf>
    <xf numFmtId="4" fontId="1" fillId="0" borderId="5" xfId="0" applyNumberFormat="1" applyFont="1" applyBorder="1" applyAlignment="1">
      <alignment horizontal="right"/>
    </xf>
    <xf numFmtId="164" fontId="0" fillId="0" borderId="5" xfId="2" applyFont="1" applyBorder="1"/>
    <xf numFmtId="4" fontId="1" fillId="0" borderId="5" xfId="2" applyNumberFormat="1" applyFont="1" applyFill="1" applyBorder="1"/>
    <xf numFmtId="4" fontId="1" fillId="0" borderId="5" xfId="0" applyNumberFormat="1" applyFont="1" applyBorder="1"/>
    <xf numFmtId="165" fontId="0" fillId="0" borderId="5" xfId="0" applyNumberFormat="1" applyBorder="1"/>
    <xf numFmtId="164" fontId="0" fillId="4" borderId="5" xfId="0" applyNumberFormat="1" applyFill="1" applyBorder="1"/>
    <xf numFmtId="4" fontId="6" fillId="4" borderId="5" xfId="0" applyNumberFormat="1" applyFont="1" applyFill="1" applyBorder="1" applyAlignment="1">
      <alignment horizontal="right"/>
    </xf>
    <xf numFmtId="4" fontId="1" fillId="0" borderId="5" xfId="2" applyNumberFormat="1" applyFont="1" applyFill="1" applyBorder="1" applyAlignment="1">
      <alignment horizontal="right"/>
    </xf>
    <xf numFmtId="164" fontId="0" fillId="0" borderId="5" xfId="2" applyFont="1" applyFill="1" applyBorder="1" applyAlignment="1">
      <alignment horizontal="right"/>
    </xf>
    <xf numFmtId="164" fontId="0" fillId="0" borderId="5" xfId="2" applyFont="1" applyBorder="1" applyAlignment="1">
      <alignment horizontal="right"/>
    </xf>
    <xf numFmtId="4" fontId="0" fillId="0" borderId="5" xfId="0" applyNumberFormat="1" applyBorder="1" applyAlignment="1">
      <alignment horizontal="right"/>
    </xf>
    <xf numFmtId="4" fontId="6" fillId="4" borderId="5" xfId="2" applyNumberFormat="1" applyFont="1" applyFill="1" applyBorder="1" applyAlignment="1"/>
    <xf numFmtId="4" fontId="1" fillId="0" borderId="5" xfId="2" applyNumberFormat="1" applyFont="1" applyFill="1" applyBorder="1" applyAlignment="1"/>
    <xf numFmtId="164" fontId="0" fillId="0" borderId="5" xfId="2" applyFont="1" applyBorder="1" applyAlignment="1"/>
    <xf numFmtId="4" fontId="0" fillId="4" borderId="5" xfId="2" applyNumberFormat="1" applyFont="1" applyFill="1" applyBorder="1" applyAlignment="1"/>
    <xf numFmtId="4" fontId="6" fillId="4" borderId="5" xfId="2" applyNumberFormat="1" applyFont="1" applyFill="1" applyBorder="1"/>
    <xf numFmtId="4" fontId="0" fillId="4" borderId="5" xfId="2" applyNumberFormat="1" applyFont="1" applyFill="1" applyBorder="1"/>
    <xf numFmtId="164" fontId="10" fillId="5" borderId="5" xfId="2" applyFont="1" applyFill="1" applyBorder="1"/>
    <xf numFmtId="4" fontId="12" fillId="4" borderId="5" xfId="0" applyNumberFormat="1" applyFont="1" applyFill="1" applyBorder="1" applyAlignment="1">
      <alignment vertical="center" wrapText="1" readingOrder="1"/>
    </xf>
    <xf numFmtId="4" fontId="3" fillId="4" borderId="5" xfId="0" applyNumberFormat="1" applyFont="1" applyFill="1" applyBorder="1" applyAlignment="1">
      <alignment vertical="center" wrapText="1" readingOrder="1"/>
    </xf>
    <xf numFmtId="4" fontId="1" fillId="0" borderId="5" xfId="2" applyNumberFormat="1" applyFont="1" applyBorder="1"/>
    <xf numFmtId="4" fontId="0" fillId="5" borderId="5" xfId="0" applyNumberFormat="1" applyFill="1" applyBorder="1"/>
    <xf numFmtId="165" fontId="4" fillId="4" borderId="5" xfId="0" applyNumberFormat="1" applyFont="1" applyFill="1" applyBorder="1" applyAlignment="1">
      <alignment vertical="center" readingOrder="1"/>
    </xf>
    <xf numFmtId="166" fontId="6" fillId="4" borderId="5" xfId="0" applyNumberFormat="1" applyFont="1" applyFill="1" applyBorder="1"/>
    <xf numFmtId="165" fontId="4" fillId="5" borderId="5" xfId="0" applyNumberFormat="1" applyFont="1" applyFill="1" applyBorder="1" applyAlignment="1">
      <alignment vertical="center" readingOrder="1"/>
    </xf>
    <xf numFmtId="164" fontId="0" fillId="4" borderId="5" xfId="2" applyFont="1" applyFill="1" applyBorder="1"/>
    <xf numFmtId="164" fontId="6" fillId="4" borderId="5" xfId="2" applyFont="1" applyFill="1" applyBorder="1"/>
    <xf numFmtId="165" fontId="6" fillId="4" borderId="5" xfId="0" applyNumberFormat="1" applyFont="1" applyFill="1" applyBorder="1" applyAlignment="1">
      <alignment vertical="center" readingOrder="1"/>
    </xf>
    <xf numFmtId="4" fontId="6" fillId="4" borderId="5" xfId="0" applyNumberFormat="1" applyFont="1" applyFill="1" applyBorder="1" applyAlignment="1">
      <alignment vertical="center" readingOrder="1"/>
    </xf>
    <xf numFmtId="4" fontId="0" fillId="0" borderId="5" xfId="2" applyNumberFormat="1" applyFont="1" applyBorder="1"/>
    <xf numFmtId="4" fontId="13" fillId="4" borderId="5" xfId="0" applyNumberFormat="1" applyFont="1" applyFill="1" applyBorder="1" applyAlignment="1">
      <alignment wrapText="1"/>
    </xf>
    <xf numFmtId="4" fontId="1" fillId="4" borderId="5" xfId="2" applyNumberFormat="1" applyFont="1" applyFill="1" applyBorder="1"/>
    <xf numFmtId="4" fontId="1" fillId="4" borderId="6" xfId="2" applyNumberFormat="1" applyFont="1" applyFill="1" applyBorder="1"/>
    <xf numFmtId="4" fontId="1" fillId="0" borderId="6" xfId="0" applyNumberFormat="1" applyFont="1" applyBorder="1"/>
    <xf numFmtId="164" fontId="1" fillId="4" borderId="5" xfId="2" applyFont="1" applyFill="1" applyBorder="1"/>
    <xf numFmtId="166" fontId="1" fillId="0" borderId="5" xfId="2" applyNumberFormat="1" applyFont="1" applyFill="1" applyBorder="1"/>
    <xf numFmtId="164" fontId="0" fillId="5" borderId="5" xfId="2" applyFont="1" applyFill="1" applyBorder="1"/>
    <xf numFmtId="166" fontId="0" fillId="0" borderId="5" xfId="2" applyNumberFormat="1" applyFont="1" applyBorder="1"/>
    <xf numFmtId="166" fontId="0" fillId="0" borderId="5" xfId="2" applyNumberFormat="1" applyFont="1" applyFill="1" applyBorder="1"/>
    <xf numFmtId="4" fontId="9" fillId="0" borderId="5" xfId="1" applyNumberFormat="1" applyBorder="1"/>
    <xf numFmtId="165" fontId="3" fillId="4" borderId="5" xfId="0" applyNumberFormat="1" applyFont="1" applyFill="1" applyBorder="1" applyAlignment="1">
      <alignment vertical="center" wrapText="1" readingOrder="1"/>
    </xf>
    <xf numFmtId="165" fontId="3" fillId="0" borderId="5" xfId="0" applyNumberFormat="1" applyFont="1" applyBorder="1" applyAlignment="1">
      <alignment vertical="center" wrapText="1" readingOrder="1"/>
    </xf>
    <xf numFmtId="4" fontId="4" fillId="4" borderId="6" xfId="0" applyNumberFormat="1" applyFont="1" applyFill="1" applyBorder="1" applyAlignment="1">
      <alignment vertical="center" readingOrder="1"/>
    </xf>
    <xf numFmtId="4" fontId="4" fillId="5" borderId="6" xfId="0" applyNumberFormat="1" applyFont="1" applyFill="1" applyBorder="1" applyAlignment="1">
      <alignment vertical="center" readingOrder="1"/>
    </xf>
    <xf numFmtId="165" fontId="12" fillId="4" borderId="5" xfId="0" applyNumberFormat="1" applyFont="1" applyFill="1" applyBorder="1" applyAlignment="1">
      <alignment vertical="center" wrapText="1" readingOrder="1"/>
    </xf>
    <xf numFmtId="165" fontId="4" fillId="5" borderId="6" xfId="0" applyNumberFormat="1" applyFont="1" applyFill="1" applyBorder="1" applyAlignment="1">
      <alignment vertical="center" readingOrder="1"/>
    </xf>
    <xf numFmtId="165" fontId="3" fillId="7" borderId="5" xfId="0" applyNumberFormat="1" applyFont="1" applyFill="1" applyBorder="1" applyAlignment="1">
      <alignment vertical="center" readingOrder="1"/>
    </xf>
    <xf numFmtId="0" fontId="5" fillId="5" borderId="1" xfId="0" applyFont="1" applyFill="1" applyBorder="1" applyAlignment="1">
      <alignment vertical="center" wrapText="1" readingOrder="1"/>
    </xf>
    <xf numFmtId="4" fontId="3" fillId="5" borderId="5" xfId="0" applyNumberFormat="1" applyFont="1" applyFill="1" applyBorder="1" applyAlignment="1">
      <alignment vertical="center" readingOrder="1"/>
    </xf>
    <xf numFmtId="4" fontId="1" fillId="5" borderId="5" xfId="2" applyNumberFormat="1" applyFont="1" applyFill="1" applyBorder="1"/>
    <xf numFmtId="4" fontId="1" fillId="5" borderId="1" xfId="0" applyNumberFormat="1" applyFont="1" applyFill="1" applyBorder="1"/>
    <xf numFmtId="4" fontId="1" fillId="5" borderId="5" xfId="0" applyNumberFormat="1" applyFont="1" applyFill="1" applyBorder="1"/>
    <xf numFmtId="164" fontId="0" fillId="5" borderId="5" xfId="2" applyFont="1" applyFill="1" applyBorder="1" applyAlignment="1">
      <alignment horizontal="right"/>
    </xf>
    <xf numFmtId="4" fontId="1" fillId="5" borderId="1" xfId="2" applyNumberFormat="1" applyFont="1" applyFill="1" applyBorder="1"/>
    <xf numFmtId="0" fontId="3" fillId="5" borderId="2" xfId="0" applyFont="1" applyFill="1" applyBorder="1" applyAlignment="1">
      <alignment vertical="center" wrapText="1" readingOrder="1"/>
    </xf>
    <xf numFmtId="165" fontId="6" fillId="0" borderId="1" xfId="0" applyNumberFormat="1" applyFont="1" applyBorder="1" applyAlignment="1">
      <alignment vertical="center" readingOrder="1"/>
    </xf>
    <xf numFmtId="165" fontId="6" fillId="0" borderId="5" xfId="0" applyNumberFormat="1" applyFont="1" applyBorder="1" applyAlignment="1">
      <alignment vertical="center" readingOrder="1"/>
    </xf>
    <xf numFmtId="168" fontId="13" fillId="4" borderId="1" xfId="0" applyNumberFormat="1" applyFont="1" applyFill="1" applyBorder="1" applyAlignment="1">
      <alignment wrapText="1"/>
    </xf>
    <xf numFmtId="4" fontId="3" fillId="4" borderId="6" xfId="0" applyNumberFormat="1" applyFont="1" applyFill="1" applyBorder="1" applyAlignment="1">
      <alignment vertical="center" readingOrder="1"/>
    </xf>
    <xf numFmtId="4" fontId="10" fillId="0" borderId="5" xfId="2" applyNumberFormat="1" applyFont="1" applyFill="1" applyBorder="1" applyAlignment="1"/>
    <xf numFmtId="0" fontId="15" fillId="0" borderId="0" xfId="0" applyFont="1"/>
    <xf numFmtId="0" fontId="16" fillId="0" borderId="0" xfId="0" applyFont="1"/>
    <xf numFmtId="0" fontId="1" fillId="3" borderId="1" xfId="0" applyFont="1" applyFill="1" applyBorder="1" applyAlignment="1">
      <alignment horizontal="center" vertical="center" wrapText="1"/>
    </xf>
    <xf numFmtId="166" fontId="0" fillId="5" borderId="5" xfId="2" applyNumberFormat="1" applyFont="1" applyFill="1" applyBorder="1"/>
    <xf numFmtId="0" fontId="1" fillId="3" borderId="5" xfId="0" applyFont="1" applyFill="1" applyBorder="1" applyAlignment="1">
      <alignment horizontal="center" vertical="center"/>
    </xf>
    <xf numFmtId="2" fontId="0" fillId="0" borderId="5" xfId="0" applyNumberFormat="1" applyBorder="1"/>
    <xf numFmtId="2" fontId="14" fillId="0" borderId="1" xfId="0" applyNumberFormat="1" applyFont="1" applyBorder="1"/>
    <xf numFmtId="4" fontId="3" fillId="5" borderId="1" xfId="0" applyNumberFormat="1" applyFont="1" applyFill="1" applyBorder="1" applyAlignment="1">
      <alignment vertical="center" readingOrder="1"/>
    </xf>
    <xf numFmtId="4" fontId="4" fillId="4" borderId="1" xfId="0" applyNumberFormat="1" applyFont="1" applyFill="1" applyBorder="1" applyAlignment="1">
      <alignment vertical="center" readingOrder="1"/>
    </xf>
    <xf numFmtId="4" fontId="1" fillId="0" borderId="1" xfId="0" applyNumberFormat="1" applyFont="1" applyBorder="1" applyAlignment="1">
      <alignment horizontal="right"/>
    </xf>
    <xf numFmtId="4" fontId="6" fillId="4" borderId="1" xfId="0" applyNumberFormat="1" applyFont="1" applyFill="1" applyBorder="1" applyAlignment="1">
      <alignment horizontal="right"/>
    </xf>
    <xf numFmtId="4" fontId="1" fillId="0" borderId="1" xfId="2" applyNumberFormat="1" applyFont="1" applyFill="1" applyBorder="1" applyAlignment="1">
      <alignment horizontal="right"/>
    </xf>
    <xf numFmtId="4" fontId="6" fillId="4" borderId="1" xfId="2" applyNumberFormat="1" applyFont="1" applyFill="1" applyBorder="1" applyAlignment="1"/>
    <xf numFmtId="4" fontId="1" fillId="0" borderId="1" xfId="2" applyNumberFormat="1" applyFont="1" applyFill="1" applyBorder="1" applyAlignment="1"/>
    <xf numFmtId="4" fontId="10" fillId="0" borderId="1" xfId="2" applyNumberFormat="1" applyFont="1" applyFill="1" applyBorder="1" applyAlignment="1"/>
    <xf numFmtId="4" fontId="0" fillId="4" borderId="1" xfId="2" applyNumberFormat="1" applyFont="1" applyFill="1" applyBorder="1" applyAlignment="1"/>
    <xf numFmtId="4" fontId="6" fillId="4" borderId="1" xfId="2" applyNumberFormat="1" applyFont="1" applyFill="1" applyBorder="1"/>
    <xf numFmtId="0" fontId="0" fillId="5" borderId="1" xfId="0" applyFill="1" applyBorder="1"/>
    <xf numFmtId="4" fontId="6" fillId="4" borderId="1" xfId="0" applyNumberFormat="1" applyFont="1" applyFill="1" applyBorder="1" applyAlignment="1">
      <alignment vertical="center" readingOrder="1"/>
    </xf>
    <xf numFmtId="0" fontId="0" fillId="5" borderId="1" xfId="2" applyNumberFormat="1" applyFont="1" applyFill="1" applyBorder="1"/>
    <xf numFmtId="4" fontId="3" fillId="4" borderId="1" xfId="0" applyNumberFormat="1" applyFont="1" applyFill="1" applyBorder="1" applyAlignment="1">
      <alignment vertical="center" readingOrder="1"/>
    </xf>
    <xf numFmtId="4" fontId="4" fillId="5" borderId="1" xfId="0" applyNumberFormat="1" applyFont="1" applyFill="1" applyBorder="1" applyAlignment="1">
      <alignment vertical="center" readingOrder="1"/>
    </xf>
    <xf numFmtId="0" fontId="4" fillId="8" borderId="1" xfId="0" applyFont="1" applyFill="1" applyBorder="1" applyAlignment="1">
      <alignment vertical="center" wrapText="1" readingOrder="1"/>
    </xf>
    <xf numFmtId="4" fontId="5" fillId="5" borderId="5" xfId="0" applyNumberFormat="1" applyFont="1" applyFill="1" applyBorder="1"/>
    <xf numFmtId="4" fontId="6" fillId="5" borderId="5" xfId="0" applyNumberFormat="1" applyFont="1" applyFill="1" applyBorder="1"/>
    <xf numFmtId="2" fontId="0" fillId="5" borderId="1" xfId="0" applyNumberFormat="1" applyFill="1" applyBorder="1"/>
    <xf numFmtId="2" fontId="0" fillId="5" borderId="5" xfId="0" applyNumberFormat="1" applyFill="1" applyBorder="1"/>
    <xf numFmtId="0" fontId="0" fillId="0" borderId="1" xfId="0" applyBorder="1" applyAlignment="1">
      <alignment wrapText="1"/>
    </xf>
    <xf numFmtId="167" fontId="6" fillId="0" borderId="1" xfId="0" applyNumberFormat="1" applyFont="1" applyBorder="1" applyAlignment="1">
      <alignment wrapText="1"/>
    </xf>
    <xf numFmtId="0" fontId="0" fillId="0" borderId="0" xfId="0" applyAlignment="1">
      <alignment wrapText="1"/>
    </xf>
    <xf numFmtId="166" fontId="8" fillId="4" borderId="1" xfId="0" applyNumberFormat="1" applyFont="1" applyFill="1" applyBorder="1" applyAlignment="1">
      <alignment wrapText="1"/>
    </xf>
    <xf numFmtId="4" fontId="8" fillId="0" borderId="1" xfId="0" applyNumberFormat="1" applyFont="1" applyBorder="1" applyAlignment="1">
      <alignment wrapText="1"/>
    </xf>
    <xf numFmtId="4" fontId="2" fillId="0" borderId="1" xfId="0" applyNumberFormat="1" applyFont="1" applyBorder="1" applyAlignment="1">
      <alignment wrapText="1"/>
    </xf>
    <xf numFmtId="4" fontId="0" fillId="0" borderId="1" xfId="0" applyNumberFormat="1" applyBorder="1" applyAlignment="1">
      <alignment wrapText="1"/>
    </xf>
    <xf numFmtId="4" fontId="5" fillId="0" borderId="1" xfId="0" applyNumberFormat="1" applyFont="1" applyBorder="1" applyAlignment="1">
      <alignment wrapText="1"/>
    </xf>
    <xf numFmtId="4" fontId="5" fillId="5" borderId="1" xfId="0" applyNumberFormat="1" applyFont="1" applyFill="1" applyBorder="1" applyAlignment="1">
      <alignment wrapText="1"/>
    </xf>
    <xf numFmtId="4" fontId="6" fillId="5" borderId="1" xfId="0" applyNumberFormat="1" applyFont="1" applyFill="1" applyBorder="1" applyAlignment="1">
      <alignment wrapText="1"/>
    </xf>
    <xf numFmtId="4" fontId="0" fillId="4" borderId="1" xfId="0" applyNumberFormat="1" applyFill="1" applyBorder="1" applyAlignment="1">
      <alignment wrapText="1"/>
    </xf>
    <xf numFmtId="165" fontId="6" fillId="4" borderId="1" xfId="0" applyNumberFormat="1" applyFont="1" applyFill="1" applyBorder="1" applyAlignment="1">
      <alignment wrapText="1"/>
    </xf>
    <xf numFmtId="165" fontId="4" fillId="5" borderId="1" xfId="0" applyNumberFormat="1" applyFont="1" applyFill="1" applyBorder="1" applyAlignment="1">
      <alignment vertical="center" wrapText="1" readingOrder="1"/>
    </xf>
    <xf numFmtId="165" fontId="4" fillId="0" borderId="1" xfId="0" applyNumberFormat="1" applyFont="1" applyBorder="1" applyAlignment="1">
      <alignment vertical="center" wrapText="1" readingOrder="1"/>
    </xf>
    <xf numFmtId="4" fontId="5" fillId="4" borderId="1" xfId="0" applyNumberFormat="1" applyFont="1" applyFill="1" applyBorder="1" applyAlignment="1">
      <alignment wrapText="1"/>
    </xf>
    <xf numFmtId="165" fontId="5" fillId="4" borderId="1" xfId="0" applyNumberFormat="1" applyFont="1" applyFill="1" applyBorder="1" applyAlignment="1">
      <alignment wrapText="1"/>
    </xf>
    <xf numFmtId="165" fontId="1" fillId="0" borderId="1" xfId="0" applyNumberFormat="1" applyFont="1" applyBorder="1" applyAlignment="1">
      <alignment wrapText="1"/>
    </xf>
    <xf numFmtId="165" fontId="4" fillId="0" borderId="1" xfId="0" applyNumberFormat="1" applyFont="1" applyBorder="1" applyAlignment="1">
      <alignment horizontal="right" wrapText="1" readingOrder="1"/>
    </xf>
    <xf numFmtId="4" fontId="5" fillId="4" borderId="1" xfId="0" applyNumberFormat="1" applyFont="1" applyFill="1" applyBorder="1" applyAlignment="1">
      <alignment horizontal="right" vertical="center" wrapText="1"/>
    </xf>
    <xf numFmtId="4" fontId="6" fillId="0" borderId="1" xfId="0" applyNumberFormat="1" applyFont="1" applyBorder="1" applyAlignment="1">
      <alignment wrapText="1"/>
    </xf>
    <xf numFmtId="165" fontId="3" fillId="5" borderId="1" xfId="0" applyNumberFormat="1" applyFont="1" applyFill="1" applyBorder="1" applyAlignment="1">
      <alignment vertical="center" wrapText="1" readingOrder="1"/>
    </xf>
    <xf numFmtId="165" fontId="4" fillId="4" borderId="1" xfId="0" applyNumberFormat="1" applyFont="1" applyFill="1" applyBorder="1" applyAlignment="1">
      <alignment vertical="center" wrapText="1" readingOrder="1"/>
    </xf>
    <xf numFmtId="164" fontId="1" fillId="0" borderId="1" xfId="0" applyNumberFormat="1" applyFont="1" applyBorder="1" applyAlignment="1">
      <alignment horizontal="right" wrapText="1"/>
    </xf>
    <xf numFmtId="164" fontId="0" fillId="0" borderId="1" xfId="2" applyFont="1" applyBorder="1" applyAlignment="1">
      <alignment wrapText="1"/>
    </xf>
    <xf numFmtId="166" fontId="0" fillId="5" borderId="1" xfId="2" applyNumberFormat="1" applyFont="1" applyFill="1" applyBorder="1" applyAlignment="1">
      <alignment wrapText="1"/>
    </xf>
    <xf numFmtId="164" fontId="1" fillId="5" borderId="1" xfId="2" applyFont="1" applyFill="1" applyBorder="1" applyAlignment="1">
      <alignment wrapText="1"/>
    </xf>
    <xf numFmtId="164" fontId="0" fillId="5" borderId="1" xfId="2" applyFont="1" applyFill="1" applyBorder="1" applyAlignment="1">
      <alignment wrapText="1"/>
    </xf>
    <xf numFmtId="164" fontId="1" fillId="0" borderId="1" xfId="2" applyFont="1" applyFill="1" applyBorder="1" applyAlignment="1">
      <alignment wrapText="1"/>
    </xf>
    <xf numFmtId="165" fontId="0" fillId="4" borderId="1" xfId="0" applyNumberFormat="1" applyFill="1" applyBorder="1" applyAlignment="1">
      <alignment wrapText="1"/>
    </xf>
    <xf numFmtId="165" fontId="0" fillId="0" borderId="1" xfId="0" applyNumberFormat="1" applyBorder="1" applyAlignment="1">
      <alignment wrapText="1"/>
    </xf>
    <xf numFmtId="165" fontId="0" fillId="5" borderId="1" xfId="0" applyNumberFormat="1" applyFill="1" applyBorder="1" applyAlignment="1">
      <alignment wrapText="1"/>
    </xf>
    <xf numFmtId="4" fontId="0" fillId="5" borderId="1" xfId="0" applyNumberFormat="1" applyFill="1" applyBorder="1" applyAlignment="1">
      <alignment wrapText="1"/>
    </xf>
    <xf numFmtId="4" fontId="1" fillId="5" borderId="1" xfId="0" applyNumberFormat="1" applyFont="1" applyFill="1" applyBorder="1" applyAlignment="1">
      <alignment wrapText="1"/>
    </xf>
    <xf numFmtId="4" fontId="6" fillId="4" borderId="1" xfId="0" applyNumberFormat="1" applyFont="1" applyFill="1" applyBorder="1" applyAlignment="1">
      <alignment wrapText="1"/>
    </xf>
    <xf numFmtId="4" fontId="1" fillId="0" borderId="1" xfId="0" applyNumberFormat="1" applyFont="1" applyBorder="1" applyAlignment="1">
      <alignment wrapText="1"/>
    </xf>
    <xf numFmtId="4" fontId="0" fillId="0" borderId="3" xfId="0" applyNumberFormat="1" applyBorder="1" applyAlignment="1">
      <alignment wrapText="1"/>
    </xf>
    <xf numFmtId="164" fontId="0" fillId="4" borderId="1" xfId="0" applyNumberFormat="1" applyFill="1" applyBorder="1" applyAlignment="1">
      <alignment wrapText="1"/>
    </xf>
    <xf numFmtId="164" fontId="6" fillId="4" borderId="1" xfId="0" applyNumberFormat="1" applyFont="1" applyFill="1" applyBorder="1" applyAlignment="1">
      <alignment wrapText="1"/>
    </xf>
    <xf numFmtId="166" fontId="1" fillId="0" borderId="1" xfId="2" applyNumberFormat="1" applyFont="1" applyFill="1" applyBorder="1" applyAlignment="1">
      <alignment wrapText="1"/>
    </xf>
    <xf numFmtId="166" fontId="0" fillId="0" borderId="1" xfId="2" applyNumberFormat="1" applyFont="1" applyFill="1" applyBorder="1" applyAlignment="1">
      <alignment wrapText="1"/>
    </xf>
    <xf numFmtId="164" fontId="0" fillId="0" borderId="1" xfId="2" applyFont="1" applyFill="1" applyBorder="1" applyAlignment="1">
      <alignment wrapText="1"/>
    </xf>
    <xf numFmtId="164" fontId="6" fillId="4" borderId="1" xfId="2" applyFont="1" applyFill="1" applyBorder="1" applyAlignment="1">
      <alignment wrapText="1"/>
    </xf>
    <xf numFmtId="164" fontId="10" fillId="0" borderId="1" xfId="2" applyFont="1" applyFill="1" applyBorder="1" applyAlignment="1">
      <alignment wrapText="1"/>
    </xf>
    <xf numFmtId="4" fontId="1" fillId="0" borderId="1" xfId="2" applyNumberFormat="1" applyFont="1" applyFill="1" applyBorder="1" applyAlignment="1">
      <alignment wrapText="1"/>
    </xf>
    <xf numFmtId="4" fontId="0" fillId="5" borderId="1" xfId="2" applyNumberFormat="1" applyFont="1" applyFill="1" applyBorder="1" applyAlignment="1">
      <alignment wrapText="1"/>
    </xf>
    <xf numFmtId="4" fontId="1" fillId="5" borderId="1" xfId="2" applyNumberFormat="1" applyFont="1" applyFill="1" applyBorder="1" applyAlignment="1">
      <alignment wrapText="1"/>
    </xf>
    <xf numFmtId="4" fontId="0" fillId="0" borderId="1" xfId="2" applyNumberFormat="1" applyFont="1" applyBorder="1" applyAlignment="1">
      <alignment wrapText="1"/>
    </xf>
    <xf numFmtId="164" fontId="0" fillId="4" borderId="3" xfId="2" applyFont="1" applyFill="1" applyBorder="1" applyAlignment="1">
      <alignment wrapText="1"/>
    </xf>
    <xf numFmtId="164" fontId="0" fillId="4" borderId="1" xfId="2" applyFont="1" applyFill="1" applyBorder="1" applyAlignment="1">
      <alignment wrapText="1"/>
    </xf>
    <xf numFmtId="164" fontId="10" fillId="5" borderId="1" xfId="2" applyFont="1" applyFill="1" applyBorder="1" applyAlignment="1">
      <alignment wrapText="1"/>
    </xf>
    <xf numFmtId="4" fontId="1" fillId="0" borderId="1" xfId="2" applyNumberFormat="1" applyFont="1" applyBorder="1" applyAlignment="1">
      <alignment wrapText="1"/>
    </xf>
    <xf numFmtId="166" fontId="6" fillId="4" borderId="1" xfId="0" applyNumberFormat="1" applyFont="1" applyFill="1" applyBorder="1" applyAlignment="1">
      <alignment wrapText="1"/>
    </xf>
    <xf numFmtId="166" fontId="1" fillId="0" borderId="1" xfId="0" applyNumberFormat="1" applyFont="1" applyBorder="1" applyAlignment="1">
      <alignment wrapText="1"/>
    </xf>
    <xf numFmtId="166" fontId="0" fillId="5" borderId="1" xfId="0" applyNumberFormat="1" applyFill="1" applyBorder="1" applyAlignment="1">
      <alignment wrapText="1"/>
    </xf>
    <xf numFmtId="165" fontId="6" fillId="0" borderId="1" xfId="0" applyNumberFormat="1" applyFont="1" applyBorder="1" applyAlignment="1">
      <alignment vertical="center" wrapText="1" readingOrder="1"/>
    </xf>
    <xf numFmtId="165" fontId="6" fillId="4" borderId="1" xfId="0" applyNumberFormat="1" applyFont="1" applyFill="1" applyBorder="1" applyAlignment="1">
      <alignment vertical="center" wrapText="1" readingOrder="1"/>
    </xf>
    <xf numFmtId="2" fontId="0" fillId="0" borderId="1" xfId="0" applyNumberFormat="1" applyBorder="1" applyAlignment="1">
      <alignment wrapText="1"/>
    </xf>
    <xf numFmtId="4" fontId="0" fillId="4" borderId="1" xfId="2" applyNumberFormat="1" applyFont="1" applyFill="1" applyBorder="1" applyAlignment="1">
      <alignment wrapText="1"/>
    </xf>
    <xf numFmtId="4" fontId="3" fillId="0" borderId="1" xfId="0" applyNumberFormat="1" applyFont="1" applyBorder="1" applyAlignment="1">
      <alignment vertical="center" wrapText="1" readingOrder="1"/>
    </xf>
    <xf numFmtId="4" fontId="1" fillId="4" borderId="1" xfId="2" applyNumberFormat="1" applyFont="1" applyFill="1" applyBorder="1" applyAlignment="1">
      <alignment wrapText="1"/>
    </xf>
    <xf numFmtId="4" fontId="10" fillId="5" borderId="1" xfId="2" applyNumberFormat="1" applyFont="1" applyFill="1" applyBorder="1" applyAlignment="1">
      <alignment wrapText="1"/>
    </xf>
    <xf numFmtId="4" fontId="1" fillId="5" borderId="3" xfId="2" applyNumberFormat="1" applyFont="1" applyFill="1" applyBorder="1" applyAlignment="1">
      <alignment wrapText="1"/>
    </xf>
    <xf numFmtId="4" fontId="10" fillId="5" borderId="3" xfId="2" applyNumberFormat="1" applyFont="1" applyFill="1" applyBorder="1" applyAlignment="1">
      <alignment wrapText="1"/>
    </xf>
    <xf numFmtId="4" fontId="10" fillId="0" borderId="3" xfId="2" applyNumberFormat="1" applyFont="1" applyFill="1" applyBorder="1" applyAlignment="1">
      <alignment wrapText="1"/>
    </xf>
    <xf numFmtId="4" fontId="1" fillId="4" borderId="3" xfId="2" applyNumberFormat="1" applyFont="1" applyFill="1" applyBorder="1" applyAlignment="1">
      <alignment wrapText="1"/>
    </xf>
    <xf numFmtId="4" fontId="1" fillId="0" borderId="3" xfId="2" applyNumberFormat="1" applyFont="1" applyFill="1" applyBorder="1" applyAlignment="1">
      <alignment wrapText="1"/>
    </xf>
    <xf numFmtId="164" fontId="1" fillId="4" borderId="1" xfId="2" applyFont="1" applyFill="1" applyBorder="1" applyAlignment="1">
      <alignment wrapText="1"/>
    </xf>
    <xf numFmtId="166" fontId="10" fillId="0" borderId="1" xfId="2" applyNumberFormat="1" applyFont="1" applyFill="1" applyBorder="1" applyAlignment="1">
      <alignment wrapText="1"/>
    </xf>
    <xf numFmtId="166" fontId="0" fillId="0" borderId="1" xfId="2" applyNumberFormat="1" applyFont="1" applyBorder="1" applyAlignment="1">
      <alignment wrapText="1"/>
    </xf>
    <xf numFmtId="4" fontId="0" fillId="4" borderId="3" xfId="2" applyNumberFormat="1" applyFont="1" applyFill="1" applyBorder="1" applyAlignment="1">
      <alignment wrapText="1"/>
    </xf>
    <xf numFmtId="4" fontId="9" fillId="0" borderId="1" xfId="1" applyNumberFormat="1" applyBorder="1" applyAlignment="1">
      <alignment wrapText="1"/>
    </xf>
    <xf numFmtId="0" fontId="9" fillId="0" borderId="1" xfId="1" applyBorder="1" applyAlignment="1">
      <alignment wrapText="1"/>
    </xf>
    <xf numFmtId="165" fontId="4" fillId="5" borderId="3" xfId="0" applyNumberFormat="1" applyFont="1" applyFill="1" applyBorder="1" applyAlignment="1">
      <alignment vertical="center" wrapText="1" readingOrder="1"/>
    </xf>
    <xf numFmtId="4" fontId="4" fillId="4" borderId="3" xfId="0" applyNumberFormat="1" applyFont="1" applyFill="1" applyBorder="1" applyAlignment="1">
      <alignment vertical="center" wrapText="1" readingOrder="1"/>
    </xf>
    <xf numFmtId="4" fontId="3" fillId="4" borderId="3" xfId="0" applyNumberFormat="1" applyFont="1" applyFill="1" applyBorder="1" applyAlignment="1">
      <alignment vertical="center" wrapText="1" readingOrder="1"/>
    </xf>
    <xf numFmtId="4" fontId="4" fillId="5" borderId="3" xfId="0" applyNumberFormat="1" applyFont="1" applyFill="1" applyBorder="1" applyAlignment="1">
      <alignment vertical="center" wrapText="1" readingOrder="1"/>
    </xf>
    <xf numFmtId="165" fontId="3" fillId="7" borderId="1" xfId="0" applyNumberFormat="1" applyFont="1" applyFill="1" applyBorder="1" applyAlignment="1">
      <alignment vertical="center" wrapText="1" readingOrder="1"/>
    </xf>
    <xf numFmtId="165" fontId="3" fillId="0" borderId="0" xfId="0" applyNumberFormat="1" applyFont="1" applyAlignment="1">
      <alignment vertical="center" wrapText="1" readingOrder="1"/>
    </xf>
    <xf numFmtId="0" fontId="16" fillId="0" borderId="0" xfId="0" applyFont="1" applyAlignment="1">
      <alignment wrapText="1"/>
    </xf>
    <xf numFmtId="2" fontId="0" fillId="5" borderId="5" xfId="2" applyNumberFormat="1" applyFont="1" applyFill="1" applyBorder="1"/>
    <xf numFmtId="2" fontId="0" fillId="0" borderId="5" xfId="2" applyNumberFormat="1" applyFont="1" applyBorder="1"/>
    <xf numFmtId="2" fontId="0" fillId="0" borderId="1" xfId="2" applyNumberFormat="1" applyFont="1" applyFill="1" applyBorder="1"/>
    <xf numFmtId="2" fontId="0" fillId="0" borderId="5" xfId="2" applyNumberFormat="1" applyFont="1" applyBorder="1" applyAlignment="1"/>
    <xf numFmtId="2" fontId="0" fillId="0" borderId="1" xfId="2" applyNumberFormat="1" applyFont="1" applyFill="1" applyBorder="1" applyAlignment="1"/>
    <xf numFmtId="2" fontId="0" fillId="0" borderId="5" xfId="2" applyNumberFormat="1" applyFont="1" applyBorder="1" applyAlignment="1">
      <alignment horizontal="right"/>
    </xf>
    <xf numFmtId="2" fontId="0" fillId="0" borderId="1" xfId="2" applyNumberFormat="1" applyFont="1" applyBorder="1" applyAlignment="1">
      <alignment horizontal="right"/>
    </xf>
    <xf numFmtId="2" fontId="0" fillId="0" borderId="5" xfId="2" applyNumberFormat="1" applyFont="1" applyFill="1" applyBorder="1" applyAlignment="1">
      <alignment horizontal="right"/>
    </xf>
    <xf numFmtId="2" fontId="0" fillId="0" borderId="1" xfId="2" applyNumberFormat="1" applyFont="1" applyFill="1" applyBorder="1" applyAlignment="1">
      <alignment horizontal="right"/>
    </xf>
    <xf numFmtId="2" fontId="0" fillId="5" borderId="5" xfId="2" applyNumberFormat="1" applyFont="1" applyFill="1" applyBorder="1" applyAlignment="1">
      <alignment horizontal="right"/>
    </xf>
    <xf numFmtId="2" fontId="0" fillId="5" borderId="1" xfId="2" applyNumberFormat="1" applyFont="1" applyFill="1" applyBorder="1" applyAlignment="1">
      <alignment horizontal="right"/>
    </xf>
    <xf numFmtId="0" fontId="5" fillId="0" borderId="0" xfId="0" applyFont="1"/>
    <xf numFmtId="0" fontId="5" fillId="0" borderId="0" xfId="0" applyFont="1" applyAlignment="1">
      <alignment vertical="center"/>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5" fillId="0" borderId="0" xfId="0" applyFont="1" applyAlignment="1">
      <alignment horizontal="left" vertical="center" wrapText="1"/>
    </xf>
    <xf numFmtId="0" fontId="1"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left" wrapText="1"/>
    </xf>
    <xf numFmtId="0" fontId="1" fillId="0" borderId="0" xfId="0" applyFont="1" applyAlignment="1">
      <alignment horizontal="center" wrapText="1"/>
    </xf>
    <xf numFmtId="0" fontId="1" fillId="0" borderId="0" xfId="0" applyFont="1"/>
  </cellXfs>
  <cellStyles count="3">
    <cellStyle name="Normal" xfId="1"/>
    <cellStyle name="Normalno" xfId="0" builtinId="0"/>
    <cellStyle name="Zarez" xfId="2"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3"/>
  <sheetViews>
    <sheetView tabSelected="1" view="pageBreakPreview" topLeftCell="A337" zoomScaleNormal="100" zoomScaleSheetLayoutView="100" workbookViewId="0">
      <selection activeCell="A353" sqref="A353"/>
    </sheetView>
  </sheetViews>
  <sheetFormatPr defaultRowHeight="15" x14ac:dyDescent="0.25"/>
  <cols>
    <col min="1" max="1" width="68.7109375" customWidth="1"/>
    <col min="2" max="2" width="14.7109375" style="180" customWidth="1"/>
    <col min="3" max="3" width="11.5703125" customWidth="1"/>
    <col min="4" max="4" width="11.7109375" customWidth="1"/>
    <col min="5" max="5" width="11.42578125" customWidth="1"/>
    <col min="6" max="6" width="11.5703125" customWidth="1"/>
  </cols>
  <sheetData>
    <row r="1" spans="1:6" ht="38.25" customHeight="1" x14ac:dyDescent="0.25">
      <c r="A1" s="273" t="s">
        <v>181</v>
      </c>
      <c r="B1" s="273"/>
      <c r="C1" s="273"/>
      <c r="D1" s="272"/>
      <c r="E1" s="272"/>
      <c r="F1" s="272"/>
    </row>
    <row r="3" spans="1:6" ht="15.75" x14ac:dyDescent="0.25">
      <c r="A3" s="275" t="s">
        <v>169</v>
      </c>
      <c r="B3" s="275"/>
      <c r="C3" s="272"/>
      <c r="D3" s="272"/>
      <c r="E3" s="272"/>
      <c r="F3" s="272"/>
    </row>
    <row r="4" spans="1:6" ht="15.75" x14ac:dyDescent="0.25">
      <c r="A4" s="275" t="s">
        <v>70</v>
      </c>
      <c r="B4" s="275"/>
      <c r="C4" s="272"/>
      <c r="D4" s="272"/>
      <c r="E4" s="272"/>
      <c r="F4" s="272"/>
    </row>
    <row r="5" spans="1:6" x14ac:dyDescent="0.25">
      <c r="A5" s="274" t="s">
        <v>3</v>
      </c>
      <c r="B5" s="274"/>
    </row>
    <row r="6" spans="1:6" ht="42.75" customHeight="1" x14ac:dyDescent="0.25">
      <c r="A6" s="273" t="s">
        <v>172</v>
      </c>
      <c r="B6" s="273"/>
      <c r="C6" s="273"/>
      <c r="D6" s="272"/>
      <c r="E6" s="272"/>
      <c r="F6" s="272"/>
    </row>
    <row r="7" spans="1:6" ht="124.5" customHeight="1" x14ac:dyDescent="0.25">
      <c r="A7" s="271" t="s">
        <v>41</v>
      </c>
      <c r="B7" s="271"/>
      <c r="C7" s="271"/>
      <c r="D7" s="272"/>
    </row>
    <row r="8" spans="1:6" ht="33" customHeight="1" x14ac:dyDescent="0.25">
      <c r="A8" s="273" t="s">
        <v>173</v>
      </c>
      <c r="B8" s="273"/>
      <c r="C8" s="273"/>
      <c r="D8" s="272"/>
      <c r="E8" s="272"/>
      <c r="F8" s="272"/>
    </row>
    <row r="9" spans="1:6" x14ac:dyDescent="0.25">
      <c r="A9" s="42" t="s">
        <v>19</v>
      </c>
      <c r="B9" s="179">
        <f>SUM(F63+F88+F96+F103+F116+F125+F132+F146+F155+F168+F178+F191+F202+F207+F235+F241+F249+F261+F266+F274+F279+F292+F300+F322+F327+F338+F284)</f>
        <v>572089.51</v>
      </c>
    </row>
    <row r="10" spans="1:6" x14ac:dyDescent="0.25">
      <c r="A10" s="42" t="s">
        <v>20</v>
      </c>
      <c r="B10" s="179">
        <f>SUM(F35+F107+F307+F228+F243)</f>
        <v>198012.08000000002</v>
      </c>
    </row>
    <row r="11" spans="1:6" x14ac:dyDescent="0.25">
      <c r="A11" s="42" t="s">
        <v>22</v>
      </c>
      <c r="B11" s="179">
        <f>SUM(F50+F98+F109+F134+F148+F157+F171+F180+F212+F287+F295+F317)</f>
        <v>208898.51000000004</v>
      </c>
    </row>
    <row r="12" spans="1:6" x14ac:dyDescent="0.25">
      <c r="A12" s="42" t="s">
        <v>21</v>
      </c>
      <c r="B12" s="179">
        <f>SUM(F137+F159+F173+F183+F214+F269)</f>
        <v>229145.51</v>
      </c>
    </row>
    <row r="13" spans="1:6" x14ac:dyDescent="0.25">
      <c r="A13" s="42" t="s">
        <v>23</v>
      </c>
      <c r="B13" s="179">
        <f>SUM(F120+F140+F162+F185+F217+F223+F255+F333)</f>
        <v>206527.6</v>
      </c>
    </row>
    <row r="14" spans="1:6" x14ac:dyDescent="0.25">
      <c r="A14" s="42" t="s">
        <v>24</v>
      </c>
      <c r="B14" s="179">
        <f>SUM(F83+F196+F230)</f>
        <v>95209.7</v>
      </c>
    </row>
    <row r="15" spans="1:6" x14ac:dyDescent="0.25">
      <c r="A15" s="42" t="s">
        <v>169</v>
      </c>
      <c r="B15" s="179">
        <f>SUM(B9:B14)</f>
        <v>1509882.9100000001</v>
      </c>
    </row>
    <row r="16" spans="1:6" x14ac:dyDescent="0.25">
      <c r="A16" s="276"/>
      <c r="B16" s="276"/>
    </row>
    <row r="17" spans="1:6" ht="32.25" customHeight="1" x14ac:dyDescent="0.25">
      <c r="A17" s="273" t="s">
        <v>162</v>
      </c>
      <c r="B17" s="273"/>
      <c r="C17" s="273"/>
      <c r="D17" s="272"/>
      <c r="E17" s="272"/>
      <c r="F17" s="272"/>
    </row>
    <row r="18" spans="1:6" ht="35.25" customHeight="1" x14ac:dyDescent="0.25">
      <c r="A18" s="273" t="s">
        <v>174</v>
      </c>
      <c r="B18" s="273"/>
      <c r="C18" s="273"/>
      <c r="D18" s="272"/>
      <c r="E18" s="272"/>
      <c r="F18" s="272"/>
    </row>
    <row r="20" spans="1:6" x14ac:dyDescent="0.25">
      <c r="A20" s="274" t="s">
        <v>13</v>
      </c>
      <c r="B20" s="274"/>
    </row>
    <row r="22" spans="1:6" ht="75" customHeight="1" x14ac:dyDescent="0.25">
      <c r="A22" s="273" t="s">
        <v>15</v>
      </c>
      <c r="B22" s="273"/>
      <c r="C22" s="273"/>
      <c r="D22" s="272"/>
      <c r="E22" s="272"/>
      <c r="F22" s="272"/>
    </row>
    <row r="23" spans="1:6" ht="48" customHeight="1" x14ac:dyDescent="0.25">
      <c r="A23" s="273" t="s">
        <v>16</v>
      </c>
      <c r="B23" s="273"/>
      <c r="C23" s="273"/>
      <c r="D23" s="272"/>
      <c r="E23" s="272"/>
      <c r="F23" s="272"/>
    </row>
    <row r="24" spans="1:6" ht="40.5" customHeight="1" x14ac:dyDescent="0.25">
      <c r="A24" s="271" t="s">
        <v>14</v>
      </c>
      <c r="B24" s="271"/>
      <c r="C24" s="271"/>
      <c r="D24" s="272"/>
      <c r="E24" s="272"/>
      <c r="F24" s="272"/>
    </row>
    <row r="25" spans="1:6" ht="13.5" customHeight="1" x14ac:dyDescent="0.25">
      <c r="A25" s="74"/>
      <c r="B25" s="74"/>
      <c r="C25" s="74"/>
    </row>
    <row r="26" spans="1:6" ht="17.25" customHeight="1" x14ac:dyDescent="0.25">
      <c r="A26" s="270" t="s">
        <v>163</v>
      </c>
      <c r="B26" s="270"/>
      <c r="C26" s="270"/>
      <c r="D26" s="270"/>
      <c r="E26" s="13"/>
    </row>
    <row r="27" spans="1:6" ht="76.5" customHeight="1" x14ac:dyDescent="0.25">
      <c r="A27" s="271" t="s">
        <v>171</v>
      </c>
      <c r="B27" s="271"/>
      <c r="C27" s="271"/>
      <c r="D27" s="271"/>
      <c r="E27" s="271"/>
      <c r="F27" s="272"/>
    </row>
    <row r="28" spans="1:6" ht="15.75" customHeight="1" x14ac:dyDescent="0.25">
      <c r="A28" s="74"/>
      <c r="B28" s="74"/>
      <c r="C28" s="74"/>
      <c r="D28" s="74"/>
      <c r="E28" s="74"/>
    </row>
    <row r="29" spans="1:6" ht="19.5" customHeight="1" x14ac:dyDescent="0.25">
      <c r="A29" s="270" t="s">
        <v>170</v>
      </c>
      <c r="B29" s="278"/>
      <c r="C29" s="278"/>
      <c r="D29" s="278"/>
      <c r="E29" s="278"/>
      <c r="F29" s="278"/>
    </row>
    <row r="30" spans="1:6" ht="53.25" customHeight="1" x14ac:dyDescent="0.25">
      <c r="A30" s="271" t="s">
        <v>179</v>
      </c>
      <c r="B30" s="272"/>
      <c r="C30" s="272"/>
      <c r="D30" s="272"/>
      <c r="E30" s="272"/>
      <c r="F30" s="272"/>
    </row>
    <row r="31" spans="1:6" ht="17.25" customHeight="1" x14ac:dyDescent="0.25">
      <c r="A31" s="8"/>
    </row>
    <row r="32" spans="1:6" ht="30" customHeight="1" x14ac:dyDescent="0.25">
      <c r="A32" s="1" t="s">
        <v>4</v>
      </c>
      <c r="B32" s="153" t="s">
        <v>114</v>
      </c>
      <c r="C32" s="15" t="s">
        <v>160</v>
      </c>
      <c r="D32" s="15" t="s">
        <v>161</v>
      </c>
      <c r="E32" s="155" t="s">
        <v>164</v>
      </c>
      <c r="F32" s="153" t="s">
        <v>168</v>
      </c>
    </row>
    <row r="33" spans="1:6" ht="30" x14ac:dyDescent="0.25">
      <c r="A33" s="24" t="s">
        <v>47</v>
      </c>
      <c r="B33" s="181">
        <f>SUM(B34)</f>
        <v>344212.18</v>
      </c>
      <c r="C33" s="50">
        <f>SUM(C34)</f>
        <v>344212.18</v>
      </c>
      <c r="D33" s="50">
        <f>SUM(D34)</f>
        <v>345689.18</v>
      </c>
      <c r="E33" s="114">
        <f>SUM(E34)</f>
        <v>246401.78</v>
      </c>
      <c r="F33" s="50">
        <f>SUM(F34)</f>
        <v>224698.31000000003</v>
      </c>
    </row>
    <row r="34" spans="1:6" ht="15" customHeight="1" x14ac:dyDescent="0.25">
      <c r="A34" s="16" t="s">
        <v>17</v>
      </c>
      <c r="B34" s="181">
        <f>SUM(B35,B50)</f>
        <v>344212.18</v>
      </c>
      <c r="C34" s="50">
        <f>SUM(C35,C50)</f>
        <v>344212.18</v>
      </c>
      <c r="D34" s="50">
        <f>SUM(D35+D50+D63)</f>
        <v>345689.18</v>
      </c>
      <c r="E34" s="114">
        <f>SUM(E35+E50+E63)</f>
        <v>246401.78</v>
      </c>
      <c r="F34" s="50">
        <f>SUM(F35+F50+F63)</f>
        <v>224698.31000000003</v>
      </c>
    </row>
    <row r="35" spans="1:6" x14ac:dyDescent="0.25">
      <c r="A35" s="43" t="s">
        <v>5</v>
      </c>
      <c r="B35" s="182">
        <f>SUM(B36:B49)</f>
        <v>213007.31</v>
      </c>
      <c r="C35" s="44">
        <f>SUM(C36:C49)</f>
        <v>213007.31</v>
      </c>
      <c r="D35" s="44">
        <f>SUM(D36:D49)</f>
        <v>213007.31</v>
      </c>
      <c r="E35" s="77">
        <f>SUM(E36:E49)</f>
        <v>178968.87</v>
      </c>
      <c r="F35" s="44">
        <f>SUM(F36:F49)</f>
        <v>162912.68000000002</v>
      </c>
    </row>
    <row r="36" spans="1:6" x14ac:dyDescent="0.25">
      <c r="A36" s="3" t="s">
        <v>45</v>
      </c>
      <c r="B36" s="183">
        <v>6000</v>
      </c>
      <c r="C36" s="75">
        <v>6000</v>
      </c>
      <c r="D36" s="75">
        <v>6000</v>
      </c>
      <c r="E36" s="75">
        <v>8988</v>
      </c>
      <c r="F36" s="9">
        <v>3300</v>
      </c>
    </row>
    <row r="37" spans="1:6" x14ac:dyDescent="0.25">
      <c r="A37" s="3" t="s">
        <v>46</v>
      </c>
      <c r="B37" s="183">
        <v>10200</v>
      </c>
      <c r="C37" s="75">
        <v>10200</v>
      </c>
      <c r="D37" s="75">
        <v>10200</v>
      </c>
      <c r="E37" s="75">
        <v>10200</v>
      </c>
      <c r="F37" s="5">
        <v>0</v>
      </c>
    </row>
    <row r="38" spans="1:6" ht="30" x14ac:dyDescent="0.25">
      <c r="A38" s="3" t="s">
        <v>80</v>
      </c>
      <c r="B38" s="184">
        <v>11376</v>
      </c>
      <c r="C38" s="76">
        <v>11376</v>
      </c>
      <c r="D38" s="76">
        <v>11376</v>
      </c>
      <c r="E38" s="76">
        <v>11376</v>
      </c>
      <c r="F38" s="9">
        <v>11376</v>
      </c>
    </row>
    <row r="39" spans="1:6" x14ac:dyDescent="0.25">
      <c r="A39" s="3" t="s">
        <v>71</v>
      </c>
      <c r="B39" s="183">
        <v>2343.0500000000002</v>
      </c>
      <c r="C39" s="75">
        <v>2343.0500000000002</v>
      </c>
      <c r="D39" s="75">
        <v>2343.0500000000002</v>
      </c>
      <c r="E39" s="75">
        <v>2343.0500000000002</v>
      </c>
      <c r="F39" s="9">
        <v>2343.0500000000002</v>
      </c>
    </row>
    <row r="40" spans="1:6" ht="30" x14ac:dyDescent="0.25">
      <c r="A40" s="3" t="s">
        <v>72</v>
      </c>
      <c r="B40" s="183">
        <v>11286</v>
      </c>
      <c r="C40" s="75">
        <v>11286</v>
      </c>
      <c r="D40" s="75">
        <v>11286</v>
      </c>
      <c r="E40" s="75">
        <v>11286</v>
      </c>
      <c r="F40" s="9">
        <v>11286</v>
      </c>
    </row>
    <row r="41" spans="1:6" ht="30" x14ac:dyDescent="0.25">
      <c r="A41" s="178" t="s">
        <v>178</v>
      </c>
      <c r="B41" s="183">
        <v>17385.599999999999</v>
      </c>
      <c r="C41" s="75">
        <v>17385.599999999999</v>
      </c>
      <c r="D41" s="75">
        <v>17385.599999999999</v>
      </c>
      <c r="E41" s="75">
        <v>17385.599999999999</v>
      </c>
      <c r="F41" s="9">
        <v>17357.43</v>
      </c>
    </row>
    <row r="42" spans="1:6" x14ac:dyDescent="0.25">
      <c r="A42" s="3" t="s">
        <v>73</v>
      </c>
      <c r="B42" s="183">
        <v>12320.4</v>
      </c>
      <c r="C42" s="75">
        <v>12320.4</v>
      </c>
      <c r="D42" s="75">
        <v>12320.4</v>
      </c>
      <c r="E42" s="75">
        <v>12320.4</v>
      </c>
      <c r="F42" s="9">
        <v>12319.15</v>
      </c>
    </row>
    <row r="43" spans="1:6" ht="30" customHeight="1" x14ac:dyDescent="0.25">
      <c r="A43" s="3" t="s">
        <v>74</v>
      </c>
      <c r="B43" s="183">
        <v>14059.08</v>
      </c>
      <c r="C43" s="75">
        <v>14059.08</v>
      </c>
      <c r="D43" s="75">
        <v>14059.08</v>
      </c>
      <c r="E43" s="75">
        <v>14059.08</v>
      </c>
      <c r="F43" s="9">
        <v>14057.91</v>
      </c>
    </row>
    <row r="44" spans="1:6" ht="17.25" customHeight="1" x14ac:dyDescent="0.25">
      <c r="A44" s="3" t="s">
        <v>75</v>
      </c>
      <c r="B44" s="185">
        <v>55566.84</v>
      </c>
      <c r="C44" s="75">
        <v>55566.84</v>
      </c>
      <c r="D44" s="75">
        <v>55566.84</v>
      </c>
      <c r="E44" s="75">
        <v>55566.84</v>
      </c>
      <c r="F44" s="9">
        <v>55565.5</v>
      </c>
    </row>
    <row r="45" spans="1:6" ht="27" customHeight="1" x14ac:dyDescent="0.25">
      <c r="A45" s="3" t="s">
        <v>76</v>
      </c>
      <c r="B45" s="185">
        <v>10773.43</v>
      </c>
      <c r="C45" s="75">
        <v>10773.43</v>
      </c>
      <c r="D45" s="75">
        <v>10773.43</v>
      </c>
      <c r="E45" s="75">
        <v>10773.43</v>
      </c>
      <c r="F45" s="9">
        <v>10773.43</v>
      </c>
    </row>
    <row r="46" spans="1:6" x14ac:dyDescent="0.25">
      <c r="A46" s="3" t="s">
        <v>77</v>
      </c>
      <c r="B46" s="185">
        <v>35596.44</v>
      </c>
      <c r="C46" s="75">
        <v>35596.44</v>
      </c>
      <c r="D46" s="75">
        <v>35596.44</v>
      </c>
      <c r="E46" s="75">
        <v>0</v>
      </c>
      <c r="F46" s="9">
        <v>0</v>
      </c>
    </row>
    <row r="47" spans="1:6" ht="30" x14ac:dyDescent="0.25">
      <c r="A47" s="3" t="s">
        <v>78</v>
      </c>
      <c r="B47" s="185">
        <v>3012.53</v>
      </c>
      <c r="C47" s="75">
        <v>3012.53</v>
      </c>
      <c r="D47" s="75">
        <v>3012.53</v>
      </c>
      <c r="E47" s="75">
        <v>3012.53</v>
      </c>
      <c r="F47" s="9">
        <v>2878.63</v>
      </c>
    </row>
    <row r="48" spans="1:6" x14ac:dyDescent="0.25">
      <c r="A48" s="10" t="s">
        <v>81</v>
      </c>
      <c r="B48" s="185">
        <v>6350.94</v>
      </c>
      <c r="C48" s="75">
        <v>6350.94</v>
      </c>
      <c r="D48" s="75">
        <v>6350.94</v>
      </c>
      <c r="E48" s="75">
        <v>6350.94</v>
      </c>
      <c r="F48" s="9">
        <v>6349.35</v>
      </c>
    </row>
    <row r="49" spans="1:6" ht="30" x14ac:dyDescent="0.25">
      <c r="A49" s="10" t="s">
        <v>79</v>
      </c>
      <c r="B49" s="186">
        <v>16737</v>
      </c>
      <c r="C49" s="174">
        <v>16737</v>
      </c>
      <c r="D49" s="174">
        <v>16737</v>
      </c>
      <c r="E49" s="174">
        <v>15307</v>
      </c>
      <c r="F49" s="9">
        <v>15306.23</v>
      </c>
    </row>
    <row r="50" spans="1:6" x14ac:dyDescent="0.25">
      <c r="A50" s="40" t="s">
        <v>29</v>
      </c>
      <c r="B50" s="187">
        <f>SUM(B51:B62)</f>
        <v>131204.87</v>
      </c>
      <c r="C50" s="175">
        <f>SUM(C51:C62)</f>
        <v>131204.87</v>
      </c>
      <c r="D50" s="175">
        <f>SUM(D51:D62)</f>
        <v>25329.32</v>
      </c>
      <c r="E50" s="175">
        <f>SUM(E51:E62)</f>
        <v>25329.32</v>
      </c>
      <c r="F50" s="44">
        <f>SUM(F51:F62)</f>
        <v>19682.04</v>
      </c>
    </row>
    <row r="51" spans="1:6" ht="30" x14ac:dyDescent="0.25">
      <c r="A51" s="10" t="s">
        <v>80</v>
      </c>
      <c r="B51" s="186">
        <v>7584</v>
      </c>
      <c r="C51" s="174">
        <v>7584</v>
      </c>
      <c r="D51" s="174">
        <v>7584</v>
      </c>
      <c r="E51" s="174">
        <v>7584</v>
      </c>
      <c r="F51" s="9">
        <v>4543.0600000000004</v>
      </c>
    </row>
    <row r="52" spans="1:6" x14ac:dyDescent="0.25">
      <c r="A52" s="10" t="s">
        <v>71</v>
      </c>
      <c r="B52" s="186">
        <v>1562.03</v>
      </c>
      <c r="C52" s="174">
        <v>1562.03</v>
      </c>
      <c r="D52" s="67">
        <v>3039.03</v>
      </c>
      <c r="E52" s="112">
        <v>3039.03</v>
      </c>
      <c r="F52" s="9">
        <v>3038.91</v>
      </c>
    </row>
    <row r="53" spans="1:6" ht="30" x14ac:dyDescent="0.25">
      <c r="A53" s="10" t="s">
        <v>72</v>
      </c>
      <c r="B53" s="186">
        <v>7524</v>
      </c>
      <c r="C53" s="174">
        <v>7524</v>
      </c>
      <c r="D53" s="174">
        <v>7524</v>
      </c>
      <c r="E53" s="174">
        <v>7524</v>
      </c>
      <c r="F53" s="9">
        <v>5066.4399999999996</v>
      </c>
    </row>
    <row r="54" spans="1:6" ht="30.75" customHeight="1" x14ac:dyDescent="0.25">
      <c r="A54" s="31" t="s">
        <v>178</v>
      </c>
      <c r="B54" s="186">
        <v>11590.4</v>
      </c>
      <c r="C54" s="174">
        <v>11590.4</v>
      </c>
      <c r="D54" s="176">
        <v>0</v>
      </c>
      <c r="E54" s="177">
        <v>0</v>
      </c>
      <c r="F54" s="9">
        <v>0</v>
      </c>
    </row>
    <row r="55" spans="1:6" x14ac:dyDescent="0.25">
      <c r="A55" s="10" t="s">
        <v>73</v>
      </c>
      <c r="B55" s="186">
        <v>8213.6</v>
      </c>
      <c r="C55" s="174">
        <v>8213.6</v>
      </c>
      <c r="D55" s="176">
        <v>0</v>
      </c>
      <c r="E55" s="177">
        <v>0</v>
      </c>
      <c r="F55" s="9">
        <v>0</v>
      </c>
    </row>
    <row r="56" spans="1:6" ht="32.25" customHeight="1" x14ac:dyDescent="0.25">
      <c r="A56" s="10" t="s">
        <v>74</v>
      </c>
      <c r="B56" s="186">
        <v>9372.7199999999993</v>
      </c>
      <c r="C56" s="174">
        <v>9372.7199999999993</v>
      </c>
      <c r="D56" s="176">
        <v>0</v>
      </c>
      <c r="E56" s="177">
        <v>0</v>
      </c>
      <c r="F56" s="9">
        <v>0</v>
      </c>
    </row>
    <row r="57" spans="1:6" x14ac:dyDescent="0.25">
      <c r="A57" s="10" t="s">
        <v>75</v>
      </c>
      <c r="B57" s="186">
        <v>37044.559999999998</v>
      </c>
      <c r="C57" s="174">
        <v>37044.559999999998</v>
      </c>
      <c r="D57" s="176">
        <v>0</v>
      </c>
      <c r="E57" s="177">
        <v>0</v>
      </c>
      <c r="F57" s="9">
        <v>0</v>
      </c>
    </row>
    <row r="58" spans="1:6" ht="27" customHeight="1" x14ac:dyDescent="0.25">
      <c r="A58" s="10" t="s">
        <v>76</v>
      </c>
      <c r="B58" s="186">
        <v>7182.29</v>
      </c>
      <c r="C58" s="174">
        <v>7182.29</v>
      </c>
      <c r="D58" s="174">
        <v>7182.29</v>
      </c>
      <c r="E58" s="174">
        <v>7182.29</v>
      </c>
      <c r="F58" s="9">
        <v>7033.63</v>
      </c>
    </row>
    <row r="59" spans="1:6" x14ac:dyDescent="0.25">
      <c r="A59" s="10" t="s">
        <v>77</v>
      </c>
      <c r="B59" s="186">
        <v>23730.959999999999</v>
      </c>
      <c r="C59" s="174">
        <v>23730.959999999999</v>
      </c>
      <c r="D59" s="176">
        <v>0</v>
      </c>
      <c r="E59" s="177">
        <v>0</v>
      </c>
      <c r="F59" s="9">
        <v>0</v>
      </c>
    </row>
    <row r="60" spans="1:6" ht="30" x14ac:dyDescent="0.25">
      <c r="A60" s="10" t="s">
        <v>78</v>
      </c>
      <c r="B60" s="186">
        <v>2008.35</v>
      </c>
      <c r="C60" s="174">
        <v>2008.35</v>
      </c>
      <c r="D60" s="176">
        <v>0</v>
      </c>
      <c r="E60" s="177">
        <v>0</v>
      </c>
      <c r="F60" s="9">
        <v>0</v>
      </c>
    </row>
    <row r="61" spans="1:6" x14ac:dyDescent="0.25">
      <c r="A61" s="10" t="s">
        <v>81</v>
      </c>
      <c r="B61" s="186">
        <v>4233.96</v>
      </c>
      <c r="C61" s="174">
        <v>4233.96</v>
      </c>
      <c r="D61" s="176">
        <v>0</v>
      </c>
      <c r="E61" s="177">
        <v>0</v>
      </c>
      <c r="F61" s="9">
        <v>0</v>
      </c>
    </row>
    <row r="62" spans="1:6" ht="30" x14ac:dyDescent="0.25">
      <c r="A62" s="10" t="s">
        <v>79</v>
      </c>
      <c r="B62" s="186">
        <v>11158</v>
      </c>
      <c r="C62" s="174">
        <v>11158</v>
      </c>
      <c r="D62" s="176">
        <v>0</v>
      </c>
      <c r="E62" s="177">
        <v>0</v>
      </c>
      <c r="F62" s="9">
        <v>0</v>
      </c>
    </row>
    <row r="63" spans="1:6" x14ac:dyDescent="0.25">
      <c r="A63" s="40" t="s">
        <v>2</v>
      </c>
      <c r="B63" s="187">
        <f>SUM(B64:B71)</f>
        <v>0</v>
      </c>
      <c r="C63" s="175">
        <f>SUM(C64:C71)</f>
        <v>0</v>
      </c>
      <c r="D63" s="141">
        <f>SUM(D64:D71)</f>
        <v>107352.55</v>
      </c>
      <c r="E63" s="142">
        <f>SUM(E64:E71)</f>
        <v>42103.59</v>
      </c>
      <c r="F63" s="47">
        <f>SUM(F64:F71)</f>
        <v>42103.59</v>
      </c>
    </row>
    <row r="64" spans="1:6" ht="30.75" customHeight="1" x14ac:dyDescent="0.25">
      <c r="A64" s="31" t="s">
        <v>177</v>
      </c>
      <c r="B64" s="186">
        <v>0</v>
      </c>
      <c r="C64" s="174">
        <v>0</v>
      </c>
      <c r="D64" s="67">
        <v>11590.4</v>
      </c>
      <c r="E64" s="112">
        <v>6891.4</v>
      </c>
      <c r="F64" s="9">
        <v>6891.4</v>
      </c>
    </row>
    <row r="65" spans="1:6" x14ac:dyDescent="0.25">
      <c r="A65" s="10" t="s">
        <v>73</v>
      </c>
      <c r="B65" s="186">
        <v>0</v>
      </c>
      <c r="C65" s="174">
        <v>0</v>
      </c>
      <c r="D65" s="67">
        <v>8213.6</v>
      </c>
      <c r="E65" s="112">
        <v>3569.6</v>
      </c>
      <c r="F65" s="9">
        <v>3569.6</v>
      </c>
    </row>
    <row r="66" spans="1:6" ht="30" x14ac:dyDescent="0.25">
      <c r="A66" s="10" t="s">
        <v>74</v>
      </c>
      <c r="B66" s="186">
        <v>0</v>
      </c>
      <c r="C66" s="174">
        <v>0</v>
      </c>
      <c r="D66" s="67">
        <v>9372.7199999999993</v>
      </c>
      <c r="E66" s="112">
        <v>6035.72</v>
      </c>
      <c r="F66" s="9">
        <v>6035.72</v>
      </c>
    </row>
    <row r="67" spans="1:6" x14ac:dyDescent="0.25">
      <c r="A67" s="10" t="s">
        <v>75</v>
      </c>
      <c r="B67" s="186">
        <v>0</v>
      </c>
      <c r="C67" s="174">
        <v>0</v>
      </c>
      <c r="D67" s="67">
        <v>37044.559999999998</v>
      </c>
      <c r="E67" s="112">
        <v>21390.560000000001</v>
      </c>
      <c r="F67" s="9">
        <v>21390.560000000001</v>
      </c>
    </row>
    <row r="68" spans="1:6" x14ac:dyDescent="0.25">
      <c r="A68" s="10" t="s">
        <v>77</v>
      </c>
      <c r="B68" s="186">
        <v>0</v>
      </c>
      <c r="C68" s="174">
        <v>0</v>
      </c>
      <c r="D68" s="67">
        <v>23730.959999999999</v>
      </c>
      <c r="E68" s="112">
        <v>0</v>
      </c>
      <c r="F68" s="9">
        <v>0</v>
      </c>
    </row>
    <row r="69" spans="1:6" ht="30" x14ac:dyDescent="0.25">
      <c r="A69" s="10" t="s">
        <v>78</v>
      </c>
      <c r="B69" s="186">
        <v>0</v>
      </c>
      <c r="C69" s="174">
        <v>0</v>
      </c>
      <c r="D69" s="67">
        <v>2008.35</v>
      </c>
      <c r="E69" s="112">
        <v>2008.35</v>
      </c>
      <c r="F69" s="9">
        <v>2008.35</v>
      </c>
    </row>
    <row r="70" spans="1:6" x14ac:dyDescent="0.25">
      <c r="A70" s="10" t="s">
        <v>81</v>
      </c>
      <c r="B70" s="186">
        <v>0</v>
      </c>
      <c r="C70" s="174">
        <v>0</v>
      </c>
      <c r="D70" s="67">
        <v>4233.96</v>
      </c>
      <c r="E70" s="112">
        <v>2207.96</v>
      </c>
      <c r="F70" s="9">
        <v>2207.96</v>
      </c>
    </row>
    <row r="71" spans="1:6" ht="30" x14ac:dyDescent="0.25">
      <c r="A71" s="10" t="s">
        <v>79</v>
      </c>
      <c r="B71" s="186">
        <v>0</v>
      </c>
      <c r="C71" s="174">
        <v>0</v>
      </c>
      <c r="D71" s="67">
        <v>11158</v>
      </c>
      <c r="E71" s="112">
        <v>0</v>
      </c>
      <c r="F71" s="9">
        <v>0</v>
      </c>
    </row>
    <row r="72" spans="1:6" x14ac:dyDescent="0.25">
      <c r="A72" s="10"/>
      <c r="B72" s="185"/>
      <c r="C72" s="78"/>
      <c r="D72" s="33"/>
      <c r="F72" s="33"/>
    </row>
    <row r="73" spans="1:6" ht="30" x14ac:dyDescent="0.25">
      <c r="A73" s="22" t="s">
        <v>42</v>
      </c>
      <c r="B73" s="188">
        <f t="shared" ref="B73:F74" si="0">SUM(B74)</f>
        <v>36591.25</v>
      </c>
      <c r="C73" s="79">
        <f t="shared" si="0"/>
        <v>0</v>
      </c>
      <c r="D73" s="79">
        <f t="shared" si="0"/>
        <v>0</v>
      </c>
      <c r="E73" s="79">
        <f t="shared" si="0"/>
        <v>0</v>
      </c>
      <c r="F73" s="27">
        <f t="shared" si="0"/>
        <v>0</v>
      </c>
    </row>
    <row r="74" spans="1:6" x14ac:dyDescent="0.25">
      <c r="A74" s="17" t="s">
        <v>6</v>
      </c>
      <c r="B74" s="189">
        <f t="shared" si="0"/>
        <v>36591.25</v>
      </c>
      <c r="C74" s="80">
        <f t="shared" si="0"/>
        <v>0</v>
      </c>
      <c r="D74" s="80">
        <f t="shared" si="0"/>
        <v>0</v>
      </c>
      <c r="E74" s="80">
        <f t="shared" si="0"/>
        <v>0</v>
      </c>
      <c r="F74" s="48">
        <f t="shared" si="0"/>
        <v>0</v>
      </c>
    </row>
    <row r="75" spans="1:6" x14ac:dyDescent="0.25">
      <c r="A75" s="2" t="s">
        <v>2</v>
      </c>
      <c r="B75" s="58">
        <f>SUM(B76:B79)</f>
        <v>36591.25</v>
      </c>
      <c r="C75" s="81">
        <f>SUM(C76:C79)</f>
        <v>0</v>
      </c>
      <c r="D75" s="81">
        <f t="shared" ref="D75:F75" si="1">SUM(D76:D79)</f>
        <v>0</v>
      </c>
      <c r="E75" s="81">
        <f t="shared" si="1"/>
        <v>0</v>
      </c>
      <c r="F75" s="60">
        <f t="shared" si="1"/>
        <v>0</v>
      </c>
    </row>
    <row r="76" spans="1:6" x14ac:dyDescent="0.25">
      <c r="A76" s="138" t="s">
        <v>48</v>
      </c>
      <c r="B76" s="190">
        <v>5000</v>
      </c>
      <c r="C76" s="112">
        <v>0</v>
      </c>
      <c r="D76" s="112">
        <v>0</v>
      </c>
      <c r="E76" s="112">
        <v>0</v>
      </c>
      <c r="F76" s="67">
        <v>0</v>
      </c>
    </row>
    <row r="77" spans="1:6" x14ac:dyDescent="0.25">
      <c r="A77" s="10" t="s">
        <v>7</v>
      </c>
      <c r="B77" s="190">
        <v>30000</v>
      </c>
      <c r="C77" s="112">
        <v>0</v>
      </c>
      <c r="D77" s="112">
        <v>0</v>
      </c>
      <c r="E77" s="112">
        <v>0</v>
      </c>
      <c r="F77" s="67">
        <v>0</v>
      </c>
    </row>
    <row r="78" spans="1:6" x14ac:dyDescent="0.25">
      <c r="A78" s="10" t="s">
        <v>142</v>
      </c>
      <c r="B78" s="190">
        <v>900</v>
      </c>
      <c r="C78" s="112">
        <v>0</v>
      </c>
      <c r="D78" s="112">
        <v>0</v>
      </c>
      <c r="E78" s="112">
        <v>0</v>
      </c>
      <c r="F78" s="67">
        <v>0</v>
      </c>
    </row>
    <row r="79" spans="1:6" s="26" customFormat="1" x14ac:dyDescent="0.25">
      <c r="A79" s="10" t="s">
        <v>49</v>
      </c>
      <c r="B79" s="190">
        <v>691.25</v>
      </c>
      <c r="C79" s="112">
        <v>0</v>
      </c>
      <c r="D79" s="112">
        <v>0</v>
      </c>
      <c r="E79" s="112">
        <v>0</v>
      </c>
      <c r="F79" s="157">
        <v>0</v>
      </c>
    </row>
    <row r="80" spans="1:6" x14ac:dyDescent="0.25">
      <c r="A80" s="2"/>
      <c r="B80" s="191"/>
      <c r="C80" s="76"/>
      <c r="D80" s="33"/>
      <c r="E80" s="78"/>
      <c r="F80" s="33"/>
    </row>
    <row r="81" spans="1:6" ht="30" x14ac:dyDescent="0.25">
      <c r="A81" s="22" t="s">
        <v>68</v>
      </c>
      <c r="B81" s="192">
        <v>1991</v>
      </c>
      <c r="C81" s="82">
        <v>1991</v>
      </c>
      <c r="D81" s="82">
        <v>1991</v>
      </c>
      <c r="E81" s="82">
        <v>0</v>
      </c>
      <c r="F81" s="35">
        <v>0</v>
      </c>
    </row>
    <row r="82" spans="1:6" x14ac:dyDescent="0.25">
      <c r="A82" s="17" t="s">
        <v>8</v>
      </c>
      <c r="B82" s="189">
        <v>1991</v>
      </c>
      <c r="C82" s="83">
        <v>1991</v>
      </c>
      <c r="D82" s="83">
        <v>1991</v>
      </c>
      <c r="E82" s="83">
        <v>0</v>
      </c>
      <c r="F82" s="45">
        <v>0</v>
      </c>
    </row>
    <row r="83" spans="1:6" x14ac:dyDescent="0.25">
      <c r="A83" s="2" t="s">
        <v>18</v>
      </c>
      <c r="B83" s="58">
        <v>1991</v>
      </c>
      <c r="C83" s="84">
        <v>1991</v>
      </c>
      <c r="D83" s="84">
        <v>1991</v>
      </c>
      <c r="E83" s="84">
        <v>0</v>
      </c>
      <c r="F83" s="6">
        <v>0</v>
      </c>
    </row>
    <row r="84" spans="1:6" x14ac:dyDescent="0.25">
      <c r="A84" s="3" t="s">
        <v>9</v>
      </c>
      <c r="B84" s="191">
        <v>1991</v>
      </c>
      <c r="C84" s="85">
        <v>1991</v>
      </c>
      <c r="D84" s="85">
        <v>1991</v>
      </c>
      <c r="E84" s="85">
        <v>0</v>
      </c>
      <c r="F84" s="4">
        <v>0</v>
      </c>
    </row>
    <row r="85" spans="1:6" x14ac:dyDescent="0.25">
      <c r="A85" s="3"/>
      <c r="B85" s="191"/>
      <c r="C85" s="78"/>
      <c r="D85" s="33"/>
      <c r="E85" s="78"/>
      <c r="F85" s="33"/>
    </row>
    <row r="86" spans="1:6" ht="30" x14ac:dyDescent="0.25">
      <c r="A86" s="24" t="s">
        <v>43</v>
      </c>
      <c r="B86" s="193">
        <f>SUM(B88)</f>
        <v>50725</v>
      </c>
      <c r="C86" s="86">
        <f>SUM(C88)</f>
        <v>50725</v>
      </c>
      <c r="D86" s="86">
        <f>SUM(D88)</f>
        <v>50725</v>
      </c>
      <c r="E86" s="86">
        <f>SUM(E88)</f>
        <v>16571</v>
      </c>
      <c r="F86" s="36">
        <f>SUM(F88)</f>
        <v>16570.439999999999</v>
      </c>
    </row>
    <row r="87" spans="1:6" x14ac:dyDescent="0.25">
      <c r="A87" s="16" t="s">
        <v>10</v>
      </c>
      <c r="B87" s="189">
        <f>SUM(B88)</f>
        <v>50725</v>
      </c>
      <c r="C87" s="83">
        <f>SUM(C88)</f>
        <v>50725</v>
      </c>
      <c r="D87" s="83">
        <f>SUM(D88)</f>
        <v>50725</v>
      </c>
      <c r="E87" s="83">
        <f>SUM(E88)</f>
        <v>16571</v>
      </c>
      <c r="F87" s="45">
        <f>SUM(F88)</f>
        <v>16570.439999999999</v>
      </c>
    </row>
    <row r="88" spans="1:6" x14ac:dyDescent="0.25">
      <c r="A88" s="2" t="s">
        <v>2</v>
      </c>
      <c r="B88" s="194">
        <f>SUM(B89:B92)</f>
        <v>50725</v>
      </c>
      <c r="C88" s="87">
        <f>SUM(C89:C92)</f>
        <v>50725</v>
      </c>
      <c r="D88" s="87">
        <f>SUM(D89:D92)</f>
        <v>50725</v>
      </c>
      <c r="E88" s="87">
        <f>SUM(E89:E92)</f>
        <v>16571</v>
      </c>
      <c r="F88" s="46">
        <f>SUM(F89:F92)</f>
        <v>16570.439999999999</v>
      </c>
    </row>
    <row r="89" spans="1:6" x14ac:dyDescent="0.25">
      <c r="A89" s="3" t="s">
        <v>82</v>
      </c>
      <c r="B89" s="195">
        <v>3725</v>
      </c>
      <c r="C89" s="88">
        <v>3725</v>
      </c>
      <c r="D89" s="88">
        <v>3725</v>
      </c>
      <c r="E89" s="88">
        <v>0</v>
      </c>
      <c r="F89" s="18">
        <v>0</v>
      </c>
    </row>
    <row r="90" spans="1:6" x14ac:dyDescent="0.25">
      <c r="A90" s="3" t="s">
        <v>50</v>
      </c>
      <c r="B90" s="195">
        <v>22000</v>
      </c>
      <c r="C90" s="88">
        <v>22000</v>
      </c>
      <c r="D90" s="88">
        <v>22000</v>
      </c>
      <c r="E90" s="88">
        <v>10805</v>
      </c>
      <c r="F90" s="9">
        <v>10805</v>
      </c>
    </row>
    <row r="91" spans="1:6" x14ac:dyDescent="0.25">
      <c r="A91" s="3" t="s">
        <v>83</v>
      </c>
      <c r="B91" s="195">
        <v>15000</v>
      </c>
      <c r="C91" s="88">
        <v>15000</v>
      </c>
      <c r="D91" s="88">
        <v>15000</v>
      </c>
      <c r="E91" s="88">
        <v>5766</v>
      </c>
      <c r="F91" s="9">
        <v>5765.44</v>
      </c>
    </row>
    <row r="92" spans="1:6" x14ac:dyDescent="0.25">
      <c r="A92" s="3" t="s">
        <v>84</v>
      </c>
      <c r="B92" s="195">
        <v>10000</v>
      </c>
      <c r="C92" s="88">
        <v>10000</v>
      </c>
      <c r="D92" s="88">
        <v>10000</v>
      </c>
      <c r="E92" s="88">
        <v>0</v>
      </c>
      <c r="F92" s="18">
        <v>0</v>
      </c>
    </row>
    <row r="93" spans="1:6" x14ac:dyDescent="0.25">
      <c r="A93" s="3"/>
      <c r="B93" s="195"/>
      <c r="D93" s="33"/>
      <c r="E93" s="78"/>
      <c r="F93" s="33"/>
    </row>
    <row r="94" spans="1:6" ht="30" x14ac:dyDescent="0.25">
      <c r="A94" s="24" t="s">
        <v>62</v>
      </c>
      <c r="B94" s="196">
        <f>SUM(B95)</f>
        <v>46400</v>
      </c>
      <c r="C94" s="89">
        <f>SUM(C95)</f>
        <v>0</v>
      </c>
      <c r="D94" s="89">
        <f>SUM(D95)</f>
        <v>0</v>
      </c>
      <c r="E94" s="89">
        <f>SUM(E95)</f>
        <v>0</v>
      </c>
      <c r="F94" s="37">
        <f>SUM(F95)</f>
        <v>0</v>
      </c>
    </row>
    <row r="95" spans="1:6" x14ac:dyDescent="0.25">
      <c r="A95" s="17" t="s">
        <v>11</v>
      </c>
      <c r="B95" s="189">
        <f>SUM(B96,B98)</f>
        <v>46400</v>
      </c>
      <c r="C95" s="80">
        <f>SUM(C96,C98)</f>
        <v>0</v>
      </c>
      <c r="D95" s="80">
        <f>SUM(D96,D98)</f>
        <v>0</v>
      </c>
      <c r="E95" s="80">
        <f>SUM(E96,E98)</f>
        <v>0</v>
      </c>
      <c r="F95" s="48">
        <f>SUM(F96,F98)</f>
        <v>0</v>
      </c>
    </row>
    <row r="96" spans="1:6" x14ac:dyDescent="0.25">
      <c r="A96" s="2" t="s">
        <v>2</v>
      </c>
      <c r="B96" s="197">
        <v>7400</v>
      </c>
      <c r="C96" s="77">
        <v>0</v>
      </c>
      <c r="D96" s="77">
        <v>0</v>
      </c>
      <c r="E96" s="77">
        <v>0</v>
      </c>
      <c r="F96" s="44">
        <v>0</v>
      </c>
    </row>
    <row r="97" spans="1:6" x14ac:dyDescent="0.25">
      <c r="A97" s="10" t="s">
        <v>85</v>
      </c>
      <c r="B97" s="190">
        <v>7400</v>
      </c>
      <c r="C97" s="112">
        <v>0</v>
      </c>
      <c r="D97" s="112">
        <v>0</v>
      </c>
      <c r="E97" s="112">
        <v>0</v>
      </c>
      <c r="F97" s="67">
        <v>0</v>
      </c>
    </row>
    <row r="98" spans="1:6" x14ac:dyDescent="0.25">
      <c r="A98" s="40" t="s">
        <v>1</v>
      </c>
      <c r="B98" s="198">
        <v>39000</v>
      </c>
      <c r="C98" s="139">
        <v>0</v>
      </c>
      <c r="D98" s="139">
        <v>0</v>
      </c>
      <c r="E98" s="139">
        <v>0</v>
      </c>
      <c r="F98" s="158">
        <v>0</v>
      </c>
    </row>
    <row r="99" spans="1:6" x14ac:dyDescent="0.25">
      <c r="A99" s="10" t="s">
        <v>51</v>
      </c>
      <c r="B99" s="190">
        <v>39000</v>
      </c>
      <c r="C99" s="112">
        <v>0</v>
      </c>
      <c r="D99" s="112">
        <v>0</v>
      </c>
      <c r="E99" s="112">
        <v>0</v>
      </c>
      <c r="F99" s="67">
        <v>0</v>
      </c>
    </row>
    <row r="100" spans="1:6" x14ac:dyDescent="0.25">
      <c r="A100" s="3"/>
      <c r="B100" s="191"/>
      <c r="C100" s="76"/>
      <c r="D100" s="33"/>
      <c r="E100" s="78"/>
      <c r="F100" s="33"/>
    </row>
    <row r="101" spans="1:6" ht="30" x14ac:dyDescent="0.25">
      <c r="A101" s="24" t="s">
        <v>44</v>
      </c>
      <c r="B101" s="199">
        <f>SUM(B103,B107,B109)</f>
        <v>163500</v>
      </c>
      <c r="C101" s="90">
        <f>SUM(C103,C107,C109)</f>
        <v>217000</v>
      </c>
      <c r="D101" s="90">
        <f>SUM(D103,D107,D109)</f>
        <v>217000</v>
      </c>
      <c r="E101" s="90">
        <f>SUM(E103,E107,E109)</f>
        <v>216875</v>
      </c>
      <c r="F101" s="159">
        <f>SUM(F103,F107,F109)</f>
        <v>130303.64</v>
      </c>
    </row>
    <row r="102" spans="1:6" x14ac:dyDescent="0.25">
      <c r="A102" s="17" t="s">
        <v>12</v>
      </c>
      <c r="B102" s="189">
        <f>SUM(B101)</f>
        <v>163500</v>
      </c>
      <c r="C102" s="80">
        <f>SUM(C101)</f>
        <v>217000</v>
      </c>
      <c r="D102" s="80">
        <f>SUM(D101)</f>
        <v>217000</v>
      </c>
      <c r="E102" s="80">
        <f>SUM(E101)</f>
        <v>216875</v>
      </c>
      <c r="F102" s="48">
        <f>SUM(F103+F107+F109)</f>
        <v>130303.64</v>
      </c>
    </row>
    <row r="103" spans="1:6" x14ac:dyDescent="0.25">
      <c r="A103" s="2" t="s">
        <v>2</v>
      </c>
      <c r="B103" s="200">
        <f>SUM(B104:B104)</f>
        <v>15000</v>
      </c>
      <c r="C103" s="91">
        <f>SUM(C104:C105)</f>
        <v>23500</v>
      </c>
      <c r="D103" s="91">
        <f>SUM(D104:D106)</f>
        <v>72500</v>
      </c>
      <c r="E103" s="91">
        <f>SUM(E104:E106)</f>
        <v>72500</v>
      </c>
      <c r="F103" s="160">
        <f>SUM(F104:F106)</f>
        <v>40428.639999999999</v>
      </c>
    </row>
    <row r="104" spans="1:6" x14ac:dyDescent="0.25">
      <c r="A104" s="3" t="s">
        <v>86</v>
      </c>
      <c r="B104" s="201">
        <v>15000</v>
      </c>
      <c r="C104" s="92">
        <v>15000</v>
      </c>
      <c r="D104" s="92">
        <v>15000</v>
      </c>
      <c r="E104" s="92">
        <v>15000</v>
      </c>
      <c r="F104" s="259">
        <v>0</v>
      </c>
    </row>
    <row r="105" spans="1:6" x14ac:dyDescent="0.25">
      <c r="A105" s="10" t="s">
        <v>145</v>
      </c>
      <c r="B105" s="202">
        <v>0</v>
      </c>
      <c r="C105" s="112">
        <v>8500</v>
      </c>
      <c r="D105" s="112">
        <v>8500</v>
      </c>
      <c r="E105" s="112">
        <v>8500</v>
      </c>
      <c r="F105" s="67">
        <v>0</v>
      </c>
    </row>
    <row r="106" spans="1:6" x14ac:dyDescent="0.25">
      <c r="A106" s="10" t="s">
        <v>90</v>
      </c>
      <c r="B106" s="202">
        <v>0</v>
      </c>
      <c r="C106" s="112">
        <v>0</v>
      </c>
      <c r="D106" s="112">
        <v>49000</v>
      </c>
      <c r="E106" s="112">
        <v>49000</v>
      </c>
      <c r="F106" s="67">
        <v>40428.639999999999</v>
      </c>
    </row>
    <row r="107" spans="1:6" x14ac:dyDescent="0.25">
      <c r="A107" s="40" t="s">
        <v>5</v>
      </c>
      <c r="B107" s="203">
        <f>SUM(B108:B108)</f>
        <v>58500</v>
      </c>
      <c r="C107" s="140">
        <f>SUM(C108:C108)</f>
        <v>103500</v>
      </c>
      <c r="D107" s="140">
        <f>SUM(D108:D108)</f>
        <v>54500</v>
      </c>
      <c r="E107" s="140">
        <v>54500</v>
      </c>
      <c r="F107" s="144">
        <f>F108</f>
        <v>0</v>
      </c>
    </row>
    <row r="108" spans="1:6" x14ac:dyDescent="0.25">
      <c r="A108" s="10" t="s">
        <v>87</v>
      </c>
      <c r="B108" s="204">
        <v>58500</v>
      </c>
      <c r="C108" s="112">
        <v>103500</v>
      </c>
      <c r="D108" s="67">
        <v>54500</v>
      </c>
      <c r="E108" s="112">
        <v>54501</v>
      </c>
      <c r="F108" s="67">
        <v>0</v>
      </c>
    </row>
    <row r="109" spans="1:6" x14ac:dyDescent="0.25">
      <c r="A109" s="2" t="s">
        <v>1</v>
      </c>
      <c r="B109" s="205">
        <v>90000</v>
      </c>
      <c r="C109" s="93">
        <v>90000</v>
      </c>
      <c r="D109" s="93">
        <f>SUM(D110:D112)</f>
        <v>90000</v>
      </c>
      <c r="E109" s="93">
        <f>SUM(E110:E112)</f>
        <v>89875</v>
      </c>
      <c r="F109" s="62">
        <f>SUM(F110:F112)</f>
        <v>89875</v>
      </c>
    </row>
    <row r="110" spans="1:6" x14ac:dyDescent="0.25">
      <c r="A110" s="3" t="s">
        <v>88</v>
      </c>
      <c r="B110" s="201">
        <v>3500</v>
      </c>
      <c r="C110" s="92">
        <v>3500</v>
      </c>
      <c r="D110" s="92">
        <v>3500</v>
      </c>
      <c r="E110" s="92">
        <v>3375</v>
      </c>
      <c r="F110" s="9">
        <v>3375</v>
      </c>
    </row>
    <row r="111" spans="1:6" x14ac:dyDescent="0.25">
      <c r="A111" s="3" t="s">
        <v>89</v>
      </c>
      <c r="B111" s="201">
        <v>5000</v>
      </c>
      <c r="C111" s="92">
        <v>5000</v>
      </c>
      <c r="D111" s="92">
        <v>5000</v>
      </c>
      <c r="E111" s="92">
        <v>5000</v>
      </c>
      <c r="F111" s="9">
        <v>5000</v>
      </c>
    </row>
    <row r="112" spans="1:6" x14ac:dyDescent="0.25">
      <c r="A112" s="3" t="s">
        <v>90</v>
      </c>
      <c r="B112" s="201">
        <v>81500</v>
      </c>
      <c r="C112" s="92">
        <v>81500</v>
      </c>
      <c r="D112" s="92">
        <v>81500</v>
      </c>
      <c r="E112" s="92">
        <v>81500</v>
      </c>
      <c r="F112" s="9">
        <v>81500</v>
      </c>
    </row>
    <row r="113" spans="1:6" x14ac:dyDescent="0.25">
      <c r="A113" s="3"/>
      <c r="B113" s="201"/>
      <c r="C113" s="76"/>
      <c r="D113" s="33"/>
      <c r="E113" s="78"/>
      <c r="F113" s="33"/>
    </row>
    <row r="114" spans="1:6" ht="30" x14ac:dyDescent="0.25">
      <c r="A114" s="22" t="s">
        <v>42</v>
      </c>
      <c r="B114" s="206">
        <f>SUM(B115)</f>
        <v>1586251.18</v>
      </c>
      <c r="C114" s="79">
        <f>SUM(C115)</f>
        <v>41251.18</v>
      </c>
      <c r="D114" s="79">
        <f>SUM(D115)</f>
        <v>41251.18</v>
      </c>
      <c r="E114" s="79">
        <f>SUM(E115)</f>
        <v>0</v>
      </c>
      <c r="F114" s="27">
        <f>SUM(F115)</f>
        <v>0</v>
      </c>
    </row>
    <row r="115" spans="1:6" x14ac:dyDescent="0.25">
      <c r="A115" s="17" t="s">
        <v>31</v>
      </c>
      <c r="B115" s="189">
        <f>SUM(B116,B120)</f>
        <v>1586251.18</v>
      </c>
      <c r="C115" s="80">
        <f>SUM(C116,C120)</f>
        <v>41251.18</v>
      </c>
      <c r="D115" s="80">
        <f>SUM(D116,D120)</f>
        <v>41251.18</v>
      </c>
      <c r="E115" s="80">
        <f>SUM(E116,E120)</f>
        <v>0</v>
      </c>
      <c r="F115" s="48">
        <f>SUM(F116,F120)</f>
        <v>0</v>
      </c>
    </row>
    <row r="116" spans="1:6" x14ac:dyDescent="0.25">
      <c r="A116" s="2" t="s">
        <v>2</v>
      </c>
      <c r="B116" s="194">
        <f>SUM(B117:B119)</f>
        <v>86251.18</v>
      </c>
      <c r="C116" s="94">
        <f>SUM(C117:C119)</f>
        <v>41251.18</v>
      </c>
      <c r="D116" s="94">
        <f>SUM(D117:D119)</f>
        <v>41251.18</v>
      </c>
      <c r="E116" s="94">
        <f>SUM(E117:E119)</f>
        <v>0</v>
      </c>
      <c r="F116" s="47">
        <f>SUM(F117:F119)</f>
        <v>0</v>
      </c>
    </row>
    <row r="117" spans="1:6" x14ac:dyDescent="0.25">
      <c r="A117" s="3" t="s">
        <v>146</v>
      </c>
      <c r="B117" s="207">
        <v>32500</v>
      </c>
      <c r="C117" s="95">
        <v>32500</v>
      </c>
      <c r="D117" s="95">
        <v>32500</v>
      </c>
      <c r="E117" s="95">
        <v>0</v>
      </c>
      <c r="F117" s="19">
        <v>0</v>
      </c>
    </row>
    <row r="118" spans="1:6" x14ac:dyDescent="0.25">
      <c r="A118" s="10" t="s">
        <v>35</v>
      </c>
      <c r="B118" s="208">
        <v>45000</v>
      </c>
      <c r="C118" s="112">
        <v>0</v>
      </c>
      <c r="D118" s="112">
        <v>0</v>
      </c>
      <c r="E118" s="112">
        <v>0</v>
      </c>
      <c r="F118" s="67">
        <v>0</v>
      </c>
    </row>
    <row r="119" spans="1:6" x14ac:dyDescent="0.25">
      <c r="A119" s="10" t="s">
        <v>91</v>
      </c>
      <c r="B119" s="209">
        <v>8751.18</v>
      </c>
      <c r="C119" s="112">
        <v>8751.18</v>
      </c>
      <c r="D119" s="112">
        <v>8751.18</v>
      </c>
      <c r="E119" s="112">
        <v>0</v>
      </c>
      <c r="F119" s="67">
        <v>0</v>
      </c>
    </row>
    <row r="120" spans="1:6" x14ac:dyDescent="0.25">
      <c r="A120" s="40" t="s">
        <v>30</v>
      </c>
      <c r="B120" s="210">
        <f>SUM(B121)</f>
        <v>1500000</v>
      </c>
      <c r="C120" s="142">
        <f>SUM(C121)</f>
        <v>0</v>
      </c>
      <c r="D120" s="142">
        <f>SUM(D121)</f>
        <v>0</v>
      </c>
      <c r="E120" s="142">
        <f>SUM(E121)</f>
        <v>0</v>
      </c>
      <c r="F120" s="141">
        <f>SUM(F121)</f>
        <v>0</v>
      </c>
    </row>
    <row r="121" spans="1:6" x14ac:dyDescent="0.25">
      <c r="A121" s="10" t="s">
        <v>53</v>
      </c>
      <c r="B121" s="209">
        <v>1500000</v>
      </c>
      <c r="C121" s="112">
        <v>0</v>
      </c>
      <c r="D121" s="112">
        <v>0</v>
      </c>
      <c r="E121" s="112">
        <v>0</v>
      </c>
      <c r="F121" s="67">
        <v>0</v>
      </c>
    </row>
    <row r="122" spans="1:6" x14ac:dyDescent="0.25">
      <c r="A122" s="3"/>
      <c r="B122" s="184"/>
      <c r="C122" s="76"/>
      <c r="D122" s="33"/>
      <c r="E122" s="78"/>
      <c r="F122" s="33"/>
    </row>
    <row r="123" spans="1:6" ht="30" x14ac:dyDescent="0.25">
      <c r="A123" s="24" t="s">
        <v>44</v>
      </c>
      <c r="B123" s="188">
        <f>SUM(B124)</f>
        <v>500000</v>
      </c>
      <c r="C123" s="79">
        <f>SUM(C124)</f>
        <v>575000</v>
      </c>
      <c r="D123" s="79">
        <f>SUM(D124)</f>
        <v>575000</v>
      </c>
      <c r="E123" s="79">
        <f>SUM(E124)</f>
        <v>75000</v>
      </c>
      <c r="F123" s="27">
        <f>SUM(F124)</f>
        <v>0</v>
      </c>
    </row>
    <row r="124" spans="1:6" x14ac:dyDescent="0.25">
      <c r="A124" s="17" t="s">
        <v>32</v>
      </c>
      <c r="B124" s="211">
        <f>SUM(B125,B127)</f>
        <v>500000</v>
      </c>
      <c r="C124" s="80">
        <f>SUM(C125,C127)</f>
        <v>575000</v>
      </c>
      <c r="D124" s="80">
        <f>SUM(D125,D127)</f>
        <v>575000</v>
      </c>
      <c r="E124" s="80">
        <f>SUM(E125,E127)</f>
        <v>75000</v>
      </c>
      <c r="F124" s="48">
        <f>SUM(F125,F127)</f>
        <v>0</v>
      </c>
    </row>
    <row r="125" spans="1:6" x14ac:dyDescent="0.25">
      <c r="A125" s="2" t="s">
        <v>2</v>
      </c>
      <c r="B125" s="212">
        <f>SUM(B126)</f>
        <v>50000</v>
      </c>
      <c r="C125" s="94">
        <f>SUM(C126)</f>
        <v>75000</v>
      </c>
      <c r="D125" s="94">
        <f>SUM(D126)</f>
        <v>75000</v>
      </c>
      <c r="E125" s="94">
        <f>SUM(E126)</f>
        <v>75000</v>
      </c>
      <c r="F125" s="47">
        <f>SUM(F126)</f>
        <v>0</v>
      </c>
    </row>
    <row r="126" spans="1:6" x14ac:dyDescent="0.25">
      <c r="A126" s="10" t="s">
        <v>54</v>
      </c>
      <c r="B126" s="209">
        <v>50000</v>
      </c>
      <c r="C126" s="112">
        <v>75000</v>
      </c>
      <c r="D126" s="112">
        <v>75000</v>
      </c>
      <c r="E126" s="112">
        <v>75000</v>
      </c>
      <c r="F126" s="67">
        <v>0</v>
      </c>
    </row>
    <row r="127" spans="1:6" s="13" customFormat="1" x14ac:dyDescent="0.25">
      <c r="A127" s="40" t="s">
        <v>30</v>
      </c>
      <c r="B127" s="210">
        <f>SUM(B128)</f>
        <v>450000</v>
      </c>
      <c r="C127" s="142">
        <f>SUM(C128)</f>
        <v>500000</v>
      </c>
      <c r="D127" s="142">
        <f>SUM(D128)</f>
        <v>500000</v>
      </c>
      <c r="E127" s="142">
        <f>SUM(E128)</f>
        <v>0</v>
      </c>
      <c r="F127" s="141">
        <f>SUM(F128)</f>
        <v>0</v>
      </c>
    </row>
    <row r="128" spans="1:6" x14ac:dyDescent="0.25">
      <c r="A128" s="10" t="s">
        <v>55</v>
      </c>
      <c r="B128" s="209">
        <v>450000</v>
      </c>
      <c r="C128" s="112">
        <v>500000</v>
      </c>
      <c r="D128" s="112">
        <v>500000</v>
      </c>
      <c r="E128" s="112">
        <v>0</v>
      </c>
      <c r="F128" s="67">
        <v>0</v>
      </c>
    </row>
    <row r="129" spans="1:6" x14ac:dyDescent="0.25">
      <c r="A129" s="64"/>
      <c r="B129" s="213"/>
      <c r="D129" s="33"/>
      <c r="E129" s="78"/>
      <c r="F129" s="33"/>
    </row>
    <row r="130" spans="1:6" ht="30" x14ac:dyDescent="0.25">
      <c r="A130" s="24" t="s">
        <v>44</v>
      </c>
      <c r="B130" s="214">
        <f>SUM(B131)</f>
        <v>695000</v>
      </c>
      <c r="C130" s="96">
        <f>SUM(C131)</f>
        <v>795000</v>
      </c>
      <c r="D130" s="96">
        <f>SUM(D131)</f>
        <v>795000</v>
      </c>
      <c r="E130" s="96">
        <f>SUM(E131)</f>
        <v>120832.68</v>
      </c>
      <c r="F130" s="28">
        <f>SUM(F131)</f>
        <v>57381.25</v>
      </c>
    </row>
    <row r="131" spans="1:6" x14ac:dyDescent="0.25">
      <c r="A131" s="14" t="s">
        <v>92</v>
      </c>
      <c r="B131" s="215">
        <f>SUM(B132,B135,B137,B140)</f>
        <v>695000</v>
      </c>
      <c r="C131" s="97">
        <f>SUM(C132,C134,C137,C140)</f>
        <v>795000</v>
      </c>
      <c r="D131" s="97">
        <f>SUM(D132,D134,D137,D140)</f>
        <v>795000</v>
      </c>
      <c r="E131" s="97">
        <f>SUM(E132,E134,E137,E140)</f>
        <v>120832.68</v>
      </c>
      <c r="F131" s="161">
        <f>SUM(F132,F134,F137,F140)</f>
        <v>57381.25</v>
      </c>
    </row>
    <row r="132" spans="1:6" x14ac:dyDescent="0.25">
      <c r="A132" s="2" t="s">
        <v>2</v>
      </c>
      <c r="B132" s="216">
        <f>SUM(B133)</f>
        <v>75000</v>
      </c>
      <c r="C132" s="98">
        <f>SUM(C133)</f>
        <v>75000</v>
      </c>
      <c r="D132" s="98">
        <f>SUM(D133)</f>
        <v>75000</v>
      </c>
      <c r="E132" s="98">
        <f>SUM(E133)</f>
        <v>57382</v>
      </c>
      <c r="F132" s="162">
        <f>SUM(F133)</f>
        <v>57381.25</v>
      </c>
    </row>
    <row r="133" spans="1:6" x14ac:dyDescent="0.25">
      <c r="A133" s="3" t="s">
        <v>45</v>
      </c>
      <c r="B133" s="217">
        <v>75000</v>
      </c>
      <c r="C133" s="99">
        <v>75000</v>
      </c>
      <c r="D133" s="99">
        <v>75000</v>
      </c>
      <c r="E133" s="99">
        <v>57382</v>
      </c>
      <c r="F133" s="9">
        <v>57381.25</v>
      </c>
    </row>
    <row r="134" spans="1:6" x14ac:dyDescent="0.25">
      <c r="A134" s="2" t="s">
        <v>1</v>
      </c>
      <c r="B134" s="216">
        <f>SUM(B135)</f>
        <v>200000</v>
      </c>
      <c r="C134" s="98">
        <f>SUM(C135:C136)</f>
        <v>300000</v>
      </c>
      <c r="D134" s="98">
        <f>SUM(D135:D136)</f>
        <v>300000</v>
      </c>
      <c r="E134" s="98">
        <f>SUM(E135:E136)</f>
        <v>63450.68</v>
      </c>
      <c r="F134" s="162">
        <f>SUM(F135:F136)</f>
        <v>0</v>
      </c>
    </row>
    <row r="135" spans="1:6" x14ac:dyDescent="0.25">
      <c r="A135" s="3" t="s">
        <v>45</v>
      </c>
      <c r="B135" s="217">
        <v>200000</v>
      </c>
      <c r="C135" s="99">
        <v>200000</v>
      </c>
      <c r="D135" s="99">
        <v>200000</v>
      </c>
      <c r="E135" s="99">
        <v>63450.68</v>
      </c>
      <c r="F135" s="265">
        <v>0</v>
      </c>
    </row>
    <row r="136" spans="1:6" x14ac:dyDescent="0.25">
      <c r="A136" s="10" t="s">
        <v>151</v>
      </c>
      <c r="B136" s="202">
        <v>0</v>
      </c>
      <c r="C136" s="143">
        <v>100000</v>
      </c>
      <c r="D136" s="143">
        <v>100000</v>
      </c>
      <c r="E136" s="266">
        <v>0</v>
      </c>
      <c r="F136" s="267">
        <v>0</v>
      </c>
    </row>
    <row r="137" spans="1:6" x14ac:dyDescent="0.25">
      <c r="A137" s="2" t="s">
        <v>0</v>
      </c>
      <c r="B137" s="205">
        <f>SUM(B138,B139)</f>
        <v>357000</v>
      </c>
      <c r="C137" s="98">
        <f>SUM(C138,C139)</f>
        <v>357000</v>
      </c>
      <c r="D137" s="98">
        <f>SUM(D138,D139)</f>
        <v>357000</v>
      </c>
      <c r="E137" s="98">
        <f>SUM(E138,E139)</f>
        <v>0</v>
      </c>
      <c r="F137" s="162">
        <f>SUM(F138,F139)</f>
        <v>0</v>
      </c>
    </row>
    <row r="138" spans="1:6" x14ac:dyDescent="0.25">
      <c r="A138" s="3" t="s">
        <v>94</v>
      </c>
      <c r="B138" s="218">
        <v>255000</v>
      </c>
      <c r="C138" s="99">
        <v>255000</v>
      </c>
      <c r="D138" s="99">
        <v>255000</v>
      </c>
      <c r="E138" s="264">
        <v>0</v>
      </c>
      <c r="F138" s="265">
        <v>0</v>
      </c>
    </row>
    <row r="139" spans="1:6" x14ac:dyDescent="0.25">
      <c r="A139" s="3" t="s">
        <v>93</v>
      </c>
      <c r="B139" s="218">
        <v>102000</v>
      </c>
      <c r="C139" s="99">
        <v>102000</v>
      </c>
      <c r="D139" s="99">
        <v>102000</v>
      </c>
      <c r="E139" s="264">
        <v>0</v>
      </c>
      <c r="F139" s="265">
        <v>0</v>
      </c>
    </row>
    <row r="140" spans="1:6" x14ac:dyDescent="0.25">
      <c r="A140" s="2" t="s">
        <v>30</v>
      </c>
      <c r="B140" s="205">
        <f>SUM(B141,B142)</f>
        <v>63000</v>
      </c>
      <c r="C140" s="98">
        <f>SUM(C141,C142)</f>
        <v>63000</v>
      </c>
      <c r="D140" s="98">
        <f>SUM(D141,D142)</f>
        <v>63000</v>
      </c>
      <c r="E140" s="98">
        <f>SUM(E141,E142)</f>
        <v>0</v>
      </c>
      <c r="F140" s="162">
        <f>SUM(F141,F142)</f>
        <v>0</v>
      </c>
    </row>
    <row r="141" spans="1:6" x14ac:dyDescent="0.25">
      <c r="A141" s="3" t="s">
        <v>93</v>
      </c>
      <c r="B141" s="201">
        <v>18000</v>
      </c>
      <c r="C141" s="100">
        <v>18000</v>
      </c>
      <c r="D141" s="100">
        <v>18000</v>
      </c>
      <c r="E141" s="262">
        <v>0</v>
      </c>
      <c r="F141" s="263">
        <v>0</v>
      </c>
    </row>
    <row r="142" spans="1:6" x14ac:dyDescent="0.25">
      <c r="A142" s="3" t="s">
        <v>94</v>
      </c>
      <c r="B142" s="201">
        <v>45000</v>
      </c>
      <c r="C142" s="100">
        <v>45000</v>
      </c>
      <c r="D142" s="100">
        <v>45000</v>
      </c>
      <c r="E142" s="262">
        <v>0</v>
      </c>
      <c r="F142" s="263">
        <v>0</v>
      </c>
    </row>
    <row r="143" spans="1:6" x14ac:dyDescent="0.25">
      <c r="A143" s="3"/>
      <c r="B143" s="201"/>
      <c r="C143" s="101"/>
      <c r="D143" s="33"/>
      <c r="E143" s="78"/>
      <c r="F143" s="33"/>
    </row>
    <row r="144" spans="1:6" ht="30" x14ac:dyDescent="0.25">
      <c r="A144" s="24" t="s">
        <v>44</v>
      </c>
      <c r="B144" s="188">
        <f>SUM(B146,B148)</f>
        <v>96000</v>
      </c>
      <c r="C144" s="79">
        <f>SUM(C146,C148)</f>
        <v>96000</v>
      </c>
      <c r="D144" s="79">
        <f>SUM(D146,D148)</f>
        <v>96000</v>
      </c>
      <c r="E144" s="79">
        <f>SUM(E146,E148)</f>
        <v>15000</v>
      </c>
      <c r="F144" s="27">
        <f>SUM(F146,F148)</f>
        <v>0</v>
      </c>
    </row>
    <row r="145" spans="1:6" x14ac:dyDescent="0.25">
      <c r="A145" s="14" t="s">
        <v>33</v>
      </c>
      <c r="B145" s="219">
        <f>SUM(B146,B148)</f>
        <v>96000</v>
      </c>
      <c r="C145" s="102">
        <f>SUM(C146,C148)</f>
        <v>96000</v>
      </c>
      <c r="D145" s="102">
        <f>SUM(D146,D148)</f>
        <v>96000</v>
      </c>
      <c r="E145" s="102">
        <f>SUM(E146,E148)</f>
        <v>15000</v>
      </c>
      <c r="F145" s="163">
        <f>SUM(F146,F148)</f>
        <v>0</v>
      </c>
    </row>
    <row r="146" spans="1:6" x14ac:dyDescent="0.25">
      <c r="A146" s="2" t="s">
        <v>2</v>
      </c>
      <c r="B146" s="205">
        <v>35000</v>
      </c>
      <c r="C146" s="103">
        <v>35000</v>
      </c>
      <c r="D146" s="103">
        <v>35000</v>
      </c>
      <c r="E146" s="103">
        <v>0</v>
      </c>
      <c r="F146" s="164">
        <v>0</v>
      </c>
    </row>
    <row r="147" spans="1:6" x14ac:dyDescent="0.25">
      <c r="A147" s="3" t="s">
        <v>56</v>
      </c>
      <c r="B147" s="201">
        <v>35000</v>
      </c>
      <c r="C147" s="104">
        <v>35000</v>
      </c>
      <c r="D147" s="104">
        <v>35000</v>
      </c>
      <c r="E147" s="104">
        <v>0</v>
      </c>
      <c r="F147" s="29">
        <v>0</v>
      </c>
    </row>
    <row r="148" spans="1:6" x14ac:dyDescent="0.25">
      <c r="A148" s="2" t="s">
        <v>1</v>
      </c>
      <c r="B148" s="205">
        <f>SUM(B150,B151)</f>
        <v>61000</v>
      </c>
      <c r="C148" s="103">
        <f>SUM(C150,C151)</f>
        <v>61000</v>
      </c>
      <c r="D148" s="103">
        <f>SUM(D150,D151)</f>
        <v>61000</v>
      </c>
      <c r="E148" s="103">
        <f>SUM(E149,E151)</f>
        <v>15000</v>
      </c>
      <c r="F148" s="164">
        <f>SUM(F149,F151)</f>
        <v>0</v>
      </c>
    </row>
    <row r="149" spans="1:6" x14ac:dyDescent="0.25">
      <c r="A149" s="3" t="s">
        <v>56</v>
      </c>
      <c r="B149" s="220">
        <v>0</v>
      </c>
      <c r="C149" s="150">
        <v>0</v>
      </c>
      <c r="D149" s="150">
        <v>0</v>
      </c>
      <c r="E149" s="150">
        <v>15000</v>
      </c>
      <c r="F149" s="165">
        <v>0</v>
      </c>
    </row>
    <row r="150" spans="1:6" x14ac:dyDescent="0.25">
      <c r="A150" s="3" t="s">
        <v>95</v>
      </c>
      <c r="B150" s="201">
        <v>60000</v>
      </c>
      <c r="C150" s="104">
        <v>60000</v>
      </c>
      <c r="D150" s="104">
        <v>60000</v>
      </c>
      <c r="E150" s="260">
        <v>0</v>
      </c>
      <c r="F150" s="261">
        <v>0</v>
      </c>
    </row>
    <row r="151" spans="1:6" x14ac:dyDescent="0.25">
      <c r="A151" s="3" t="s">
        <v>93</v>
      </c>
      <c r="B151" s="201">
        <v>1000</v>
      </c>
      <c r="C151" s="104">
        <v>1000</v>
      </c>
      <c r="D151" s="104">
        <v>1000</v>
      </c>
      <c r="E151" s="260">
        <v>0</v>
      </c>
      <c r="F151" s="261">
        <v>0</v>
      </c>
    </row>
    <row r="152" spans="1:6" x14ac:dyDescent="0.25">
      <c r="A152" s="3"/>
      <c r="B152" s="201"/>
      <c r="C152" s="63"/>
      <c r="D152" s="33"/>
      <c r="E152" s="78"/>
      <c r="F152" s="33"/>
    </row>
    <row r="153" spans="1:6" ht="30" x14ac:dyDescent="0.25">
      <c r="A153" s="24" t="s">
        <v>44</v>
      </c>
      <c r="B153" s="188">
        <f>SUM(B157,B159,B162+B155)</f>
        <v>750000</v>
      </c>
      <c r="C153" s="79">
        <f>SUM(C157,C159,C162+C155)</f>
        <v>170000</v>
      </c>
      <c r="D153" s="79">
        <f>SUM(D157,D159,D162+D155)</f>
        <v>181993</v>
      </c>
      <c r="E153" s="79">
        <f>SUM(E157,E159,E162+E155)</f>
        <v>9750</v>
      </c>
      <c r="F153" s="27">
        <f>SUM(F157,F159,F162+F155)</f>
        <v>9750</v>
      </c>
    </row>
    <row r="154" spans="1:6" x14ac:dyDescent="0.25">
      <c r="A154" s="14" t="s">
        <v>57</v>
      </c>
      <c r="B154" s="211">
        <f>SUM(B157,B159,B162+B155)</f>
        <v>750000</v>
      </c>
      <c r="C154" s="80">
        <f>SUM(C157,C159,C162+C155)</f>
        <v>170000</v>
      </c>
      <c r="D154" s="80">
        <f>SUM(D157,D159,D162+D155)</f>
        <v>181993</v>
      </c>
      <c r="E154" s="80">
        <f>SUM(E157,E159,E162+E155)</f>
        <v>9750</v>
      </c>
      <c r="F154" s="48">
        <f>SUM(F157,F159,F162+F155)</f>
        <v>9750</v>
      </c>
    </row>
    <row r="155" spans="1:6" x14ac:dyDescent="0.25">
      <c r="A155" s="2" t="s">
        <v>2</v>
      </c>
      <c r="B155" s="197">
        <f>SUM(B156)</f>
        <v>20000</v>
      </c>
      <c r="C155" s="77">
        <f>SUM(C156)</f>
        <v>20000</v>
      </c>
      <c r="D155" s="77">
        <f>SUM(D156)</f>
        <v>20000</v>
      </c>
      <c r="E155" s="77">
        <f>SUM(E156)</f>
        <v>9750</v>
      </c>
      <c r="F155" s="44">
        <f>SUM(F156)</f>
        <v>9750</v>
      </c>
    </row>
    <row r="156" spans="1:6" x14ac:dyDescent="0.25">
      <c r="A156" s="3" t="s">
        <v>141</v>
      </c>
      <c r="B156" s="185">
        <v>20000</v>
      </c>
      <c r="C156" s="75">
        <v>20000</v>
      </c>
      <c r="D156" s="75">
        <v>20000</v>
      </c>
      <c r="E156" s="75">
        <v>9750</v>
      </c>
      <c r="F156" s="5">
        <v>9750</v>
      </c>
    </row>
    <row r="157" spans="1:6" x14ac:dyDescent="0.25">
      <c r="A157" s="2" t="s">
        <v>1</v>
      </c>
      <c r="B157" s="221">
        <f>SUM(B158)</f>
        <v>125000</v>
      </c>
      <c r="C157" s="93">
        <f>SUM(C158)</f>
        <v>150000</v>
      </c>
      <c r="D157" s="93">
        <f>SUM(D158)</f>
        <v>161993</v>
      </c>
      <c r="E157" s="93">
        <f>SUM(E158)</f>
        <v>0</v>
      </c>
      <c r="F157" s="62">
        <f>SUM(F158)</f>
        <v>0</v>
      </c>
    </row>
    <row r="158" spans="1:6" x14ac:dyDescent="0.25">
      <c r="A158" s="10" t="s">
        <v>45</v>
      </c>
      <c r="B158" s="222">
        <v>125000</v>
      </c>
      <c r="C158" s="112">
        <v>150000</v>
      </c>
      <c r="D158" s="112">
        <v>161993</v>
      </c>
      <c r="E158" s="112">
        <v>0</v>
      </c>
      <c r="F158" s="67">
        <v>0</v>
      </c>
    </row>
    <row r="159" spans="1:6" x14ac:dyDescent="0.25">
      <c r="A159" s="40" t="s">
        <v>0</v>
      </c>
      <c r="B159" s="223">
        <f>SUM(B160,B161)</f>
        <v>514250</v>
      </c>
      <c r="C159" s="140">
        <f>SUM(C160,C161)</f>
        <v>0</v>
      </c>
      <c r="D159" s="140">
        <f>SUM(D160,D161)</f>
        <v>0</v>
      </c>
      <c r="E159" s="140">
        <f>SUM(E160,E161)</f>
        <v>0</v>
      </c>
      <c r="F159" s="144">
        <f>SUM(F160,F161)</f>
        <v>0</v>
      </c>
    </row>
    <row r="160" spans="1:6" x14ac:dyDescent="0.25">
      <c r="A160" s="10" t="s">
        <v>93</v>
      </c>
      <c r="B160" s="222">
        <v>89250</v>
      </c>
      <c r="C160" s="112">
        <v>0</v>
      </c>
      <c r="D160" s="112">
        <v>0</v>
      </c>
      <c r="E160" s="112">
        <v>0</v>
      </c>
      <c r="F160" s="67">
        <v>0</v>
      </c>
    </row>
    <row r="161" spans="1:6" x14ac:dyDescent="0.25">
      <c r="A161" s="10" t="s">
        <v>97</v>
      </c>
      <c r="B161" s="222">
        <v>425000</v>
      </c>
      <c r="C161" s="112">
        <v>0</v>
      </c>
      <c r="D161" s="112">
        <v>0</v>
      </c>
      <c r="E161" s="112">
        <v>0</v>
      </c>
      <c r="F161" s="67">
        <v>0</v>
      </c>
    </row>
    <row r="162" spans="1:6" x14ac:dyDescent="0.25">
      <c r="A162" s="40" t="s">
        <v>96</v>
      </c>
      <c r="B162" s="223">
        <f>SUM(B163,B164)</f>
        <v>90750</v>
      </c>
      <c r="C162" s="140">
        <f>SUM(C163,C164)</f>
        <v>0</v>
      </c>
      <c r="D162" s="140">
        <f>SUM(D163,D164)</f>
        <v>0</v>
      </c>
      <c r="E162" s="140">
        <f>SUM(E163,E164)</f>
        <v>0</v>
      </c>
      <c r="F162" s="144">
        <f>SUM(F163,F164)</f>
        <v>0</v>
      </c>
    </row>
    <row r="163" spans="1:6" x14ac:dyDescent="0.25">
      <c r="A163" s="10" t="s">
        <v>93</v>
      </c>
      <c r="B163" s="222">
        <v>15750</v>
      </c>
      <c r="C163" s="112">
        <v>0</v>
      </c>
      <c r="D163" s="112">
        <v>0</v>
      </c>
      <c r="E163" s="112">
        <v>0</v>
      </c>
      <c r="F163" s="67">
        <v>0</v>
      </c>
    </row>
    <row r="164" spans="1:6" x14ac:dyDescent="0.25">
      <c r="A164" s="10" t="s">
        <v>147</v>
      </c>
      <c r="B164" s="222">
        <v>75000</v>
      </c>
      <c r="C164" s="112">
        <v>0</v>
      </c>
      <c r="D164" s="112">
        <v>0</v>
      </c>
      <c r="E164" s="112">
        <v>0</v>
      </c>
      <c r="F164" s="67">
        <v>0</v>
      </c>
    </row>
    <row r="165" spans="1:6" x14ac:dyDescent="0.25">
      <c r="A165" s="3"/>
      <c r="B165" s="224"/>
      <c r="C165" s="76"/>
      <c r="D165" s="33"/>
      <c r="E165" s="78"/>
      <c r="F165" s="33"/>
    </row>
    <row r="166" spans="1:6" ht="30" x14ac:dyDescent="0.25">
      <c r="A166" s="24" t="s">
        <v>44</v>
      </c>
      <c r="B166" s="225">
        <f>SUM(B167)</f>
        <v>59304</v>
      </c>
      <c r="C166" s="105">
        <f>SUM(C167)</f>
        <v>59735</v>
      </c>
      <c r="D166" s="105">
        <f>SUM(D167)</f>
        <v>59735</v>
      </c>
      <c r="E166" s="105">
        <f>SUM(E167)</f>
        <v>59735</v>
      </c>
      <c r="F166" s="166">
        <f>SUM(F167)</f>
        <v>49712.24</v>
      </c>
    </row>
    <row r="167" spans="1:6" x14ac:dyDescent="0.25">
      <c r="A167" s="14" t="s">
        <v>34</v>
      </c>
      <c r="B167" s="219">
        <f>SUM(B168,B171+B173)</f>
        <v>59304</v>
      </c>
      <c r="C167" s="106">
        <f>SUM(C168,C171+C173)</f>
        <v>59735</v>
      </c>
      <c r="D167" s="106">
        <f>SUM(D168,D171+D173)</f>
        <v>59735</v>
      </c>
      <c r="E167" s="106">
        <f>SUM(E168,E171+E173)</f>
        <v>59735</v>
      </c>
      <c r="F167" s="167">
        <f>SUM(F168,F171+F173)</f>
        <v>49712.24</v>
      </c>
    </row>
    <row r="168" spans="1:6" x14ac:dyDescent="0.25">
      <c r="A168" s="2" t="s">
        <v>2</v>
      </c>
      <c r="B168" s="205">
        <f>SUM(B169,B170)</f>
        <v>26227</v>
      </c>
      <c r="C168" s="93">
        <f>SUM(C169,C170)</f>
        <v>26227</v>
      </c>
      <c r="D168" s="93">
        <f>SUM(D169,D170)</f>
        <v>26227</v>
      </c>
      <c r="E168" s="93">
        <f>SUM(E169,E170)</f>
        <v>26227</v>
      </c>
      <c r="F168" s="62">
        <f>SUM(F169,F170)</f>
        <v>23127.96</v>
      </c>
    </row>
    <row r="169" spans="1:6" x14ac:dyDescent="0.25">
      <c r="A169" s="3" t="s">
        <v>58</v>
      </c>
      <c r="B169" s="201">
        <v>2127</v>
      </c>
      <c r="C169" s="92">
        <v>2127</v>
      </c>
      <c r="D169" s="92">
        <v>2127</v>
      </c>
      <c r="E169" s="92">
        <v>2127</v>
      </c>
      <c r="F169" s="9">
        <v>2000</v>
      </c>
    </row>
    <row r="170" spans="1:6" x14ac:dyDescent="0.25">
      <c r="A170" s="3" t="s">
        <v>34</v>
      </c>
      <c r="B170" s="201">
        <v>24100</v>
      </c>
      <c r="C170" s="92">
        <v>24100</v>
      </c>
      <c r="D170" s="92">
        <v>24100</v>
      </c>
      <c r="E170" s="92">
        <v>24100</v>
      </c>
      <c r="F170" s="9">
        <v>21127.96</v>
      </c>
    </row>
    <row r="171" spans="1:6" x14ac:dyDescent="0.25">
      <c r="A171" s="2" t="s">
        <v>1</v>
      </c>
      <c r="B171" s="205">
        <f>SUM(B172:B172)</f>
        <v>3308</v>
      </c>
      <c r="C171" s="93">
        <f>SUM(C172:C172)</f>
        <v>3308</v>
      </c>
      <c r="D171" s="93">
        <f>SUM(D172:D172)</f>
        <v>3308</v>
      </c>
      <c r="E171" s="93">
        <f>SUM(E172:E172)</f>
        <v>3308</v>
      </c>
      <c r="F171" s="62">
        <f>SUM(F172:F172)</f>
        <v>0</v>
      </c>
    </row>
    <row r="172" spans="1:6" x14ac:dyDescent="0.25">
      <c r="A172" s="3" t="s">
        <v>34</v>
      </c>
      <c r="B172" s="201">
        <v>3308</v>
      </c>
      <c r="C172" s="92">
        <v>3308</v>
      </c>
      <c r="D172" s="92">
        <v>3308</v>
      </c>
      <c r="E172" s="92">
        <v>3308</v>
      </c>
      <c r="F172" s="259">
        <v>0</v>
      </c>
    </row>
    <row r="173" spans="1:6" x14ac:dyDescent="0.25">
      <c r="A173" s="2" t="s">
        <v>0</v>
      </c>
      <c r="B173" s="205">
        <f>SUM(B174)</f>
        <v>29769</v>
      </c>
      <c r="C173" s="93">
        <f>SUM(C174)</f>
        <v>30200</v>
      </c>
      <c r="D173" s="93">
        <f>SUM(D174)</f>
        <v>30200</v>
      </c>
      <c r="E173" s="93">
        <f>SUM(E174)</f>
        <v>30200</v>
      </c>
      <c r="F173" s="62">
        <f>SUM(F174)</f>
        <v>26584.28</v>
      </c>
    </row>
    <row r="174" spans="1:6" x14ac:dyDescent="0.25">
      <c r="A174" s="3" t="s">
        <v>34</v>
      </c>
      <c r="B174" s="201">
        <v>29769</v>
      </c>
      <c r="C174" s="76">
        <v>30200</v>
      </c>
      <c r="D174" s="76">
        <v>30200</v>
      </c>
      <c r="E174" s="76">
        <v>30200</v>
      </c>
      <c r="F174" s="9">
        <v>26584.28</v>
      </c>
    </row>
    <row r="175" spans="1:6" x14ac:dyDescent="0.25">
      <c r="A175" s="3"/>
      <c r="B175" s="201"/>
      <c r="C175" s="76"/>
      <c r="D175" s="33"/>
      <c r="E175" s="78"/>
      <c r="F175" s="33"/>
    </row>
    <row r="176" spans="1:6" ht="30" x14ac:dyDescent="0.25">
      <c r="A176" s="24" t="s">
        <v>44</v>
      </c>
      <c r="B176" s="226">
        <f>SUM(B178,B180,B183,B185)</f>
        <v>727000</v>
      </c>
      <c r="C176" s="107">
        <f>SUM(C178,C180,C183,C185)</f>
        <v>727000</v>
      </c>
      <c r="D176" s="107">
        <f>SUM(D178,D180,D183,D185)</f>
        <v>727000</v>
      </c>
      <c r="E176" s="107">
        <f>SUM(E178,E180,E183,E185)</f>
        <v>458327</v>
      </c>
      <c r="F176" s="59">
        <f>SUM(F178,F180,F183,F185)</f>
        <v>466943.17000000004</v>
      </c>
    </row>
    <row r="177" spans="1:6" x14ac:dyDescent="0.25">
      <c r="A177" s="14" t="s">
        <v>36</v>
      </c>
      <c r="B177" s="219">
        <f>SUM(B178,B180,B183:B183,B185,)</f>
        <v>727000</v>
      </c>
      <c r="C177" s="106">
        <f>SUM(C178,C180,C183:C183,C185,)</f>
        <v>727000</v>
      </c>
      <c r="D177" s="106">
        <f>SUM(D178,D180,D183:D183,D185,)</f>
        <v>727000</v>
      </c>
      <c r="E177" s="106">
        <f>SUM(E178,E180,E183:E183,E185,)</f>
        <v>458327</v>
      </c>
      <c r="F177" s="167">
        <f>SUM(F178,F180,F183:F183,F185,)</f>
        <v>466943.17000000004</v>
      </c>
    </row>
    <row r="178" spans="1:6" x14ac:dyDescent="0.25">
      <c r="A178" s="2" t="s">
        <v>2</v>
      </c>
      <c r="B178" s="205">
        <f>SUM(B179)</f>
        <v>20000</v>
      </c>
      <c r="C178" s="93">
        <f>SUM(C179)</f>
        <v>20000</v>
      </c>
      <c r="D178" s="93">
        <f>SUM(D179)</f>
        <v>20000</v>
      </c>
      <c r="E178" s="93">
        <f>SUM(E179)</f>
        <v>20000</v>
      </c>
      <c r="F178" s="62">
        <f>SUM(F179)</f>
        <v>19729.349999999999</v>
      </c>
    </row>
    <row r="179" spans="1:6" x14ac:dyDescent="0.25">
      <c r="A179" s="10" t="s">
        <v>98</v>
      </c>
      <c r="B179" s="227">
        <v>20000</v>
      </c>
      <c r="C179" s="108">
        <v>20000</v>
      </c>
      <c r="D179" s="108">
        <v>20000</v>
      </c>
      <c r="E179" s="108">
        <v>20000</v>
      </c>
      <c r="F179" s="9">
        <v>19729.349999999999</v>
      </c>
    </row>
    <row r="180" spans="1:6" x14ac:dyDescent="0.25">
      <c r="A180" s="2" t="s">
        <v>1</v>
      </c>
      <c r="B180" s="205">
        <f>SUM(B181:B182)</f>
        <v>37000</v>
      </c>
      <c r="C180" s="93">
        <f>SUM(C181:C182)</f>
        <v>37000</v>
      </c>
      <c r="D180" s="93">
        <f>SUM(D181:D182)</f>
        <v>37000</v>
      </c>
      <c r="E180" s="93">
        <f>SUM(E181:E182)</f>
        <v>29237</v>
      </c>
      <c r="F180" s="62">
        <f>SUM(F181:F182)</f>
        <v>38124.990000000005</v>
      </c>
    </row>
    <row r="181" spans="1:6" x14ac:dyDescent="0.25">
      <c r="A181" s="3" t="s">
        <v>59</v>
      </c>
      <c r="B181" s="201">
        <v>20000</v>
      </c>
      <c r="C181" s="92">
        <v>20000</v>
      </c>
      <c r="D181" s="92">
        <v>20000</v>
      </c>
      <c r="E181" s="92">
        <v>13612</v>
      </c>
      <c r="F181" s="9">
        <v>22499.99</v>
      </c>
    </row>
    <row r="182" spans="1:6" x14ac:dyDescent="0.25">
      <c r="A182" s="3" t="s">
        <v>37</v>
      </c>
      <c r="B182" s="201">
        <v>17000</v>
      </c>
      <c r="C182" s="92">
        <v>17000</v>
      </c>
      <c r="D182" s="92">
        <v>17000</v>
      </c>
      <c r="E182" s="92">
        <v>15625</v>
      </c>
      <c r="F182" s="9">
        <v>15625</v>
      </c>
    </row>
    <row r="183" spans="1:6" x14ac:dyDescent="0.25">
      <c r="A183" s="2" t="s">
        <v>100</v>
      </c>
      <c r="B183" s="205">
        <f>SUM(B184)</f>
        <v>245000</v>
      </c>
      <c r="C183" s="93">
        <f>SUM(C184)</f>
        <v>245000</v>
      </c>
      <c r="D183" s="93">
        <f>SUM(D184)</f>
        <v>245000</v>
      </c>
      <c r="E183" s="93">
        <f>SUM(E184)</f>
        <v>202562</v>
      </c>
      <c r="F183" s="62">
        <f>SUM(F184)</f>
        <v>202561.23</v>
      </c>
    </row>
    <row r="184" spans="1:6" x14ac:dyDescent="0.25">
      <c r="A184" s="3" t="s">
        <v>38</v>
      </c>
      <c r="B184" s="201">
        <v>245000</v>
      </c>
      <c r="C184" s="92">
        <v>245000</v>
      </c>
      <c r="D184" s="92">
        <v>245000</v>
      </c>
      <c r="E184" s="92">
        <v>202562</v>
      </c>
      <c r="F184" s="9">
        <v>202561.23</v>
      </c>
    </row>
    <row r="185" spans="1:6" x14ac:dyDescent="0.25">
      <c r="A185" s="2" t="s">
        <v>30</v>
      </c>
      <c r="B185" s="205">
        <f>SUM(B186:B187)</f>
        <v>425000</v>
      </c>
      <c r="C185" s="93">
        <f>SUM(C186:C187)</f>
        <v>425000</v>
      </c>
      <c r="D185" s="93">
        <f>SUM(D186:D187)</f>
        <v>425000</v>
      </c>
      <c r="E185" s="93">
        <f>SUM(E186:E187)</f>
        <v>206528</v>
      </c>
      <c r="F185" s="62">
        <f>SUM(F186:F187)</f>
        <v>206527.6</v>
      </c>
    </row>
    <row r="186" spans="1:6" x14ac:dyDescent="0.25">
      <c r="A186" s="3" t="s">
        <v>99</v>
      </c>
      <c r="B186" s="201">
        <v>360000</v>
      </c>
      <c r="C186" s="92">
        <v>360000</v>
      </c>
      <c r="D186" s="92">
        <v>360000</v>
      </c>
      <c r="E186" s="92">
        <v>166728</v>
      </c>
      <c r="F186" s="9">
        <v>166727.6</v>
      </c>
    </row>
    <row r="187" spans="1:6" x14ac:dyDescent="0.25">
      <c r="A187" s="3" t="s">
        <v>38</v>
      </c>
      <c r="B187" s="201">
        <v>65000</v>
      </c>
      <c r="C187" s="92">
        <v>65000</v>
      </c>
      <c r="D187" s="92">
        <v>65000</v>
      </c>
      <c r="E187" s="92">
        <v>39800</v>
      </c>
      <c r="F187" s="9">
        <v>39800</v>
      </c>
    </row>
    <row r="188" spans="1:6" x14ac:dyDescent="0.25">
      <c r="A188" s="3"/>
      <c r="B188" s="201"/>
      <c r="C188" s="78"/>
      <c r="D188" s="33"/>
      <c r="E188" s="78"/>
      <c r="F188" s="33"/>
    </row>
    <row r="189" spans="1:6" x14ac:dyDescent="0.25">
      <c r="A189" s="24" t="s">
        <v>69</v>
      </c>
      <c r="B189" s="65">
        <v>0</v>
      </c>
      <c r="C189" s="109">
        <v>32000</v>
      </c>
      <c r="D189" s="109">
        <v>32000</v>
      </c>
      <c r="E189" s="109">
        <v>32000</v>
      </c>
      <c r="F189" s="65">
        <f>F190</f>
        <v>31237.5</v>
      </c>
    </row>
    <row r="190" spans="1:6" x14ac:dyDescent="0.25">
      <c r="A190" s="14" t="s">
        <v>148</v>
      </c>
      <c r="B190" s="73">
        <f t="shared" ref="B190:F191" si="2">SUM(B191)</f>
        <v>0</v>
      </c>
      <c r="C190" s="110">
        <f t="shared" si="2"/>
        <v>32000</v>
      </c>
      <c r="D190" s="110">
        <f t="shared" si="2"/>
        <v>32000</v>
      </c>
      <c r="E190" s="110">
        <f t="shared" si="2"/>
        <v>32000</v>
      </c>
      <c r="F190" s="73">
        <f>SUM(F191)</f>
        <v>31237.5</v>
      </c>
    </row>
    <row r="191" spans="1:6" x14ac:dyDescent="0.25">
      <c r="A191" s="51" t="s">
        <v>2</v>
      </c>
      <c r="B191" s="228">
        <f t="shared" si="2"/>
        <v>0</v>
      </c>
      <c r="C191" s="111">
        <f t="shared" si="2"/>
        <v>32000</v>
      </c>
      <c r="D191" s="111">
        <f t="shared" si="2"/>
        <v>32000</v>
      </c>
      <c r="E191" s="111">
        <f t="shared" si="2"/>
        <v>32000</v>
      </c>
      <c r="F191" s="66">
        <f t="shared" si="2"/>
        <v>31237.5</v>
      </c>
    </row>
    <row r="192" spans="1:6" x14ac:dyDescent="0.25">
      <c r="A192" s="3" t="s">
        <v>149</v>
      </c>
      <c r="B192" s="224">
        <v>0</v>
      </c>
      <c r="C192" s="76">
        <v>32000</v>
      </c>
      <c r="D192" s="76">
        <v>32000</v>
      </c>
      <c r="E192" s="76">
        <v>32000</v>
      </c>
      <c r="F192" s="9">
        <v>31237.5</v>
      </c>
    </row>
    <row r="193" spans="1:6" x14ac:dyDescent="0.25">
      <c r="A193" s="3"/>
      <c r="B193" s="224"/>
      <c r="C193" s="76"/>
      <c r="D193" s="33"/>
      <c r="F193" s="33"/>
    </row>
    <row r="194" spans="1:6" ht="30" x14ac:dyDescent="0.25">
      <c r="A194" s="22" t="s">
        <v>44</v>
      </c>
      <c r="B194" s="199">
        <f t="shared" ref="B194:F195" si="3">SUM(B195)</f>
        <v>37100</v>
      </c>
      <c r="C194" s="90">
        <f t="shared" si="3"/>
        <v>100200</v>
      </c>
      <c r="D194" s="90">
        <f t="shared" si="3"/>
        <v>100200</v>
      </c>
      <c r="E194" s="90">
        <f t="shared" si="3"/>
        <v>84412</v>
      </c>
      <c r="F194" s="159">
        <f t="shared" si="3"/>
        <v>83636.509999999995</v>
      </c>
    </row>
    <row r="195" spans="1:6" x14ac:dyDescent="0.25">
      <c r="A195" s="17" t="s">
        <v>150</v>
      </c>
      <c r="B195" s="229">
        <f t="shared" si="3"/>
        <v>37100</v>
      </c>
      <c r="C195" s="80">
        <f t="shared" si="3"/>
        <v>100200</v>
      </c>
      <c r="D195" s="80">
        <f t="shared" si="3"/>
        <v>100200</v>
      </c>
      <c r="E195" s="80">
        <f t="shared" si="3"/>
        <v>84412</v>
      </c>
      <c r="F195" s="48">
        <f>SUM(F196)</f>
        <v>83636.509999999995</v>
      </c>
    </row>
    <row r="196" spans="1:6" s="32" customFormat="1" x14ac:dyDescent="0.25">
      <c r="A196" s="51" t="s">
        <v>140</v>
      </c>
      <c r="B196" s="58">
        <f>SUM(B197,B198)</f>
        <v>37100</v>
      </c>
      <c r="C196" s="81">
        <f>SUM(C197,C198)</f>
        <v>100200</v>
      </c>
      <c r="D196" s="81">
        <f>SUM(D197,D198)</f>
        <v>100200</v>
      </c>
      <c r="E196" s="81">
        <f>SUM(E197,E198)</f>
        <v>84412</v>
      </c>
      <c r="F196" s="60">
        <f>SUM(F197,F198)</f>
        <v>83636.509999999995</v>
      </c>
    </row>
    <row r="197" spans="1:6" s="11" customFormat="1" x14ac:dyDescent="0.25">
      <c r="A197" s="31" t="s">
        <v>39</v>
      </c>
      <c r="B197" s="190">
        <v>36000</v>
      </c>
      <c r="C197" s="112">
        <v>97800</v>
      </c>
      <c r="D197" s="112">
        <v>97800</v>
      </c>
      <c r="E197" s="112">
        <v>82012</v>
      </c>
      <c r="F197" s="67">
        <v>82011.509999999995</v>
      </c>
    </row>
    <row r="198" spans="1:6" x14ac:dyDescent="0.25">
      <c r="A198" s="10" t="s">
        <v>101</v>
      </c>
      <c r="B198" s="190">
        <v>1100</v>
      </c>
      <c r="C198" s="112">
        <v>2400</v>
      </c>
      <c r="D198" s="112">
        <v>2400</v>
      </c>
      <c r="E198" s="112">
        <v>2400</v>
      </c>
      <c r="F198" s="9">
        <v>1625</v>
      </c>
    </row>
    <row r="199" spans="1:6" x14ac:dyDescent="0.25">
      <c r="A199" s="3"/>
      <c r="B199" s="191"/>
      <c r="C199" s="78"/>
      <c r="D199" s="33"/>
      <c r="E199" s="78"/>
      <c r="F199" s="33"/>
    </row>
    <row r="200" spans="1:6" ht="30" x14ac:dyDescent="0.25">
      <c r="A200" s="22" t="s">
        <v>44</v>
      </c>
      <c r="B200" s="199">
        <f t="shared" ref="B200:F201" si="4">SUM(B201)</f>
        <v>8000</v>
      </c>
      <c r="C200" s="90">
        <f t="shared" si="4"/>
        <v>11500</v>
      </c>
      <c r="D200" s="90">
        <f t="shared" si="4"/>
        <v>11500</v>
      </c>
      <c r="E200" s="90">
        <f t="shared" si="4"/>
        <v>11500</v>
      </c>
      <c r="F200" s="159">
        <f t="shared" si="4"/>
        <v>11337.5</v>
      </c>
    </row>
    <row r="201" spans="1:6" x14ac:dyDescent="0.25">
      <c r="A201" s="17" t="s">
        <v>60</v>
      </c>
      <c r="B201" s="229">
        <f t="shared" si="4"/>
        <v>8000</v>
      </c>
      <c r="C201" s="80">
        <f t="shared" si="4"/>
        <v>11500</v>
      </c>
      <c r="D201" s="80">
        <f t="shared" si="4"/>
        <v>11500</v>
      </c>
      <c r="E201" s="80">
        <f t="shared" si="4"/>
        <v>11500</v>
      </c>
      <c r="F201" s="48">
        <f>SUM(F202)</f>
        <v>11337.5</v>
      </c>
    </row>
    <row r="202" spans="1:6" s="32" customFormat="1" x14ac:dyDescent="0.25">
      <c r="A202" s="51" t="s">
        <v>2</v>
      </c>
      <c r="B202" s="58">
        <f>SUM(B203:B203)</f>
        <v>8000</v>
      </c>
      <c r="C202" s="81">
        <f>SUM(C203:C203)</f>
        <v>11500</v>
      </c>
      <c r="D202" s="81">
        <f>SUM(D203:D203)</f>
        <v>11500</v>
      </c>
      <c r="E202" s="81">
        <f>SUM(E203:E203)</f>
        <v>11500</v>
      </c>
      <c r="F202" s="60">
        <f>SUM(F203:F203)</f>
        <v>11337.5</v>
      </c>
    </row>
    <row r="203" spans="1:6" s="11" customFormat="1" x14ac:dyDescent="0.25">
      <c r="A203" s="31" t="s">
        <v>60</v>
      </c>
      <c r="B203" s="190">
        <v>8000</v>
      </c>
      <c r="C203" s="112">
        <v>11500</v>
      </c>
      <c r="D203" s="112">
        <v>11500</v>
      </c>
      <c r="E203" s="112">
        <v>11500</v>
      </c>
      <c r="F203" s="67">
        <v>11337.5</v>
      </c>
    </row>
    <row r="204" spans="1:6" x14ac:dyDescent="0.25">
      <c r="A204" s="3"/>
      <c r="B204" s="191"/>
      <c r="C204" s="76"/>
      <c r="D204" s="33"/>
      <c r="E204" s="78"/>
      <c r="F204" s="33"/>
    </row>
    <row r="205" spans="1:6" x14ac:dyDescent="0.25">
      <c r="A205" s="24" t="s">
        <v>69</v>
      </c>
      <c r="B205" s="199">
        <f>SUM(B206)</f>
        <v>35000</v>
      </c>
      <c r="C205" s="113">
        <f>SUM(C206)</f>
        <v>35000</v>
      </c>
      <c r="D205" s="113">
        <f>SUM(D206)</f>
        <v>35000</v>
      </c>
      <c r="E205" s="113">
        <f>SUM(E206)</f>
        <v>19646</v>
      </c>
      <c r="F205" s="25">
        <f>SUM(F206)</f>
        <v>0</v>
      </c>
    </row>
    <row r="206" spans="1:6" x14ac:dyDescent="0.25">
      <c r="A206" s="17" t="s">
        <v>63</v>
      </c>
      <c r="B206" s="229">
        <f>(B208)</f>
        <v>35000</v>
      </c>
      <c r="C206" s="114">
        <f>(C208)</f>
        <v>35000</v>
      </c>
      <c r="D206" s="114">
        <f>(D208)</f>
        <v>35000</v>
      </c>
      <c r="E206" s="114">
        <f>(E208)</f>
        <v>19646</v>
      </c>
      <c r="F206" s="50">
        <f>(F208)</f>
        <v>0</v>
      </c>
    </row>
    <row r="207" spans="1:6" s="32" customFormat="1" x14ac:dyDescent="0.25">
      <c r="A207" s="51" t="s">
        <v>2</v>
      </c>
      <c r="B207" s="58">
        <f>SUM(B208)</f>
        <v>35000</v>
      </c>
      <c r="C207" s="84">
        <f>SUM(C208)</f>
        <v>35000</v>
      </c>
      <c r="D207" s="84">
        <f>SUM(D208)</f>
        <v>35000</v>
      </c>
      <c r="E207" s="84">
        <f>SUM(E208)</f>
        <v>19646</v>
      </c>
      <c r="F207" s="6">
        <f>SUM(F208)</f>
        <v>0</v>
      </c>
    </row>
    <row r="208" spans="1:6" s="11" customFormat="1" x14ac:dyDescent="0.25">
      <c r="A208" s="31" t="s">
        <v>64</v>
      </c>
      <c r="B208" s="190">
        <v>35000</v>
      </c>
      <c r="C208" s="115">
        <v>35000</v>
      </c>
      <c r="D208" s="115">
        <v>35000</v>
      </c>
      <c r="E208" s="115">
        <v>19646</v>
      </c>
      <c r="F208" s="176">
        <v>0</v>
      </c>
    </row>
    <row r="209" spans="1:6" x14ac:dyDescent="0.25">
      <c r="A209" s="2"/>
      <c r="B209" s="58"/>
      <c r="C209" s="84"/>
      <c r="D209" s="33"/>
      <c r="E209" s="78"/>
      <c r="F209" s="33"/>
    </row>
    <row r="210" spans="1:6" x14ac:dyDescent="0.25">
      <c r="A210" s="24" t="s">
        <v>69</v>
      </c>
      <c r="B210" s="199">
        <f>SUM(B211)</f>
        <v>1100000</v>
      </c>
      <c r="C210" s="90">
        <f>SUM(C211)</f>
        <v>1090000</v>
      </c>
      <c r="D210" s="90">
        <f>SUM(D211)</f>
        <v>1110000</v>
      </c>
      <c r="E210" s="90">
        <f>SUM(E211)</f>
        <v>35000</v>
      </c>
      <c r="F210" s="159">
        <f>SUM(F211)</f>
        <v>0</v>
      </c>
    </row>
    <row r="211" spans="1:6" x14ac:dyDescent="0.25">
      <c r="A211" s="17" t="s">
        <v>65</v>
      </c>
      <c r="B211" s="229">
        <f>SUM(B212,B214+B217)</f>
        <v>1100000</v>
      </c>
      <c r="C211" s="80">
        <f>SUM(C212,C214+C217)</f>
        <v>1090000</v>
      </c>
      <c r="D211" s="80">
        <f>SUM(D212,D214+D217)</f>
        <v>1110000</v>
      </c>
      <c r="E211" s="80">
        <f>SUM(E212,E214+E217)</f>
        <v>35000</v>
      </c>
      <c r="F211" s="48">
        <f>SUM(F212,F214+F217)</f>
        <v>0</v>
      </c>
    </row>
    <row r="212" spans="1:6" x14ac:dyDescent="0.25">
      <c r="A212" s="2" t="s">
        <v>1</v>
      </c>
      <c r="B212" s="230">
        <f>SUM(B213)</f>
        <v>25000</v>
      </c>
      <c r="C212" s="94">
        <f>SUM(C213)</f>
        <v>15000</v>
      </c>
      <c r="D212" s="94">
        <f>SUM(D213)</f>
        <v>35000</v>
      </c>
      <c r="E212" s="94">
        <v>35000</v>
      </c>
      <c r="F212" s="47">
        <f>F213</f>
        <v>0</v>
      </c>
    </row>
    <row r="213" spans="1:6" x14ac:dyDescent="0.25">
      <c r="A213" s="173" t="s">
        <v>61</v>
      </c>
      <c r="B213" s="231">
        <v>25000</v>
      </c>
      <c r="C213" s="112">
        <v>15000</v>
      </c>
      <c r="D213" s="67">
        <v>35000</v>
      </c>
      <c r="E213" s="112">
        <v>35000</v>
      </c>
      <c r="F213" s="67">
        <v>0</v>
      </c>
    </row>
    <row r="214" spans="1:6" s="32" customFormat="1" x14ac:dyDescent="0.25">
      <c r="A214" s="51" t="s">
        <v>66</v>
      </c>
      <c r="B214" s="58">
        <f>SUM(B215:B216)</f>
        <v>913750</v>
      </c>
      <c r="C214" s="81">
        <f>SUM(C215:C216)</f>
        <v>913750</v>
      </c>
      <c r="D214" s="81">
        <f>SUM(D215:D216)</f>
        <v>913750</v>
      </c>
      <c r="E214" s="81">
        <f>SUM(E215:E216)</f>
        <v>0</v>
      </c>
      <c r="F214" s="60">
        <f>SUM(F215:F216)</f>
        <v>0</v>
      </c>
    </row>
    <row r="215" spans="1:6" s="11" customFormat="1" x14ac:dyDescent="0.25">
      <c r="A215" s="31" t="s">
        <v>93</v>
      </c>
      <c r="B215" s="190">
        <v>63750</v>
      </c>
      <c r="C215" s="115">
        <v>63750</v>
      </c>
      <c r="D215" s="115">
        <v>63750</v>
      </c>
      <c r="E215" s="115">
        <v>0</v>
      </c>
      <c r="F215" s="176">
        <v>0</v>
      </c>
    </row>
    <row r="216" spans="1:6" x14ac:dyDescent="0.25">
      <c r="A216" s="3" t="s">
        <v>67</v>
      </c>
      <c r="B216" s="191">
        <v>850000</v>
      </c>
      <c r="C216" s="85">
        <v>850000</v>
      </c>
      <c r="D216" s="85">
        <v>850000</v>
      </c>
      <c r="E216" s="85">
        <v>0</v>
      </c>
      <c r="F216" s="4">
        <v>0</v>
      </c>
    </row>
    <row r="217" spans="1:6" s="13" customFormat="1" x14ac:dyDescent="0.25">
      <c r="A217" s="2" t="s">
        <v>30</v>
      </c>
      <c r="B217" s="58">
        <f>SUM(B218:B219)</f>
        <v>161250</v>
      </c>
      <c r="C217" s="81">
        <f>SUM(C218:C219)</f>
        <v>161250</v>
      </c>
      <c r="D217" s="81">
        <f>SUM(D218:D219)</f>
        <v>161250</v>
      </c>
      <c r="E217" s="81">
        <f>SUM(E218:E219)</f>
        <v>0</v>
      </c>
      <c r="F217" s="60">
        <f>SUM(F218:F219)</f>
        <v>0</v>
      </c>
    </row>
    <row r="218" spans="1:6" x14ac:dyDescent="0.25">
      <c r="A218" s="31" t="s">
        <v>93</v>
      </c>
      <c r="B218" s="191">
        <v>11250</v>
      </c>
      <c r="C218" s="85">
        <v>11250</v>
      </c>
      <c r="D218" s="85">
        <v>11250</v>
      </c>
      <c r="E218" s="85">
        <v>0</v>
      </c>
      <c r="F218" s="4">
        <v>0</v>
      </c>
    </row>
    <row r="219" spans="1:6" x14ac:dyDescent="0.25">
      <c r="A219" s="3" t="s">
        <v>67</v>
      </c>
      <c r="B219" s="191">
        <v>150000</v>
      </c>
      <c r="C219" s="85">
        <v>150000</v>
      </c>
      <c r="D219" s="85">
        <v>150000</v>
      </c>
      <c r="E219" s="85">
        <v>0</v>
      </c>
      <c r="F219" s="4">
        <v>0</v>
      </c>
    </row>
    <row r="220" spans="1:6" x14ac:dyDescent="0.25">
      <c r="A220" s="3"/>
      <c r="B220" s="191"/>
      <c r="C220" s="76"/>
      <c r="D220" s="33"/>
      <c r="E220" s="78"/>
      <c r="F220" s="33"/>
    </row>
    <row r="221" spans="1:6" x14ac:dyDescent="0.25">
      <c r="A221" s="24" t="s">
        <v>69</v>
      </c>
      <c r="B221" s="226">
        <f t="shared" ref="B221:F223" si="5">SUM(B222)</f>
        <v>800000</v>
      </c>
      <c r="C221" s="107">
        <f t="shared" si="5"/>
        <v>0</v>
      </c>
      <c r="D221" s="107">
        <f t="shared" si="5"/>
        <v>0</v>
      </c>
      <c r="E221" s="107">
        <f t="shared" si="5"/>
        <v>0</v>
      </c>
      <c r="F221" s="59">
        <f t="shared" si="5"/>
        <v>0</v>
      </c>
    </row>
    <row r="222" spans="1:6" x14ac:dyDescent="0.25">
      <c r="A222" s="17" t="s">
        <v>102</v>
      </c>
      <c r="B222" s="229">
        <f t="shared" si="5"/>
        <v>800000</v>
      </c>
      <c r="C222" s="114">
        <f t="shared" si="5"/>
        <v>0</v>
      </c>
      <c r="D222" s="114">
        <f t="shared" si="5"/>
        <v>0</v>
      </c>
      <c r="E222" s="114">
        <f t="shared" si="5"/>
        <v>0</v>
      </c>
      <c r="F222" s="50">
        <f>SUM(F223)</f>
        <v>0</v>
      </c>
    </row>
    <row r="223" spans="1:6" x14ac:dyDescent="0.25">
      <c r="A223" s="2" t="s">
        <v>30</v>
      </c>
      <c r="B223" s="58">
        <f t="shared" si="5"/>
        <v>800000</v>
      </c>
      <c r="C223" s="84">
        <f t="shared" si="5"/>
        <v>0</v>
      </c>
      <c r="D223" s="84">
        <f t="shared" si="5"/>
        <v>0</v>
      </c>
      <c r="E223" s="84">
        <f t="shared" si="5"/>
        <v>0</v>
      </c>
      <c r="F223" s="6">
        <f t="shared" si="5"/>
        <v>0</v>
      </c>
    </row>
    <row r="224" spans="1:6" x14ac:dyDescent="0.25">
      <c r="A224" s="138" t="s">
        <v>103</v>
      </c>
      <c r="B224" s="190">
        <v>800000</v>
      </c>
      <c r="C224" s="112">
        <v>0</v>
      </c>
      <c r="D224" s="112">
        <v>0</v>
      </c>
      <c r="E224" s="112">
        <v>0</v>
      </c>
      <c r="F224" s="67">
        <v>0</v>
      </c>
    </row>
    <row r="225" spans="1:6" x14ac:dyDescent="0.25">
      <c r="A225" s="7"/>
      <c r="B225" s="191"/>
      <c r="C225" s="76"/>
      <c r="D225" s="33"/>
      <c r="E225" s="78"/>
      <c r="F225" s="33"/>
    </row>
    <row r="226" spans="1:6" x14ac:dyDescent="0.25">
      <c r="A226" s="24" t="s">
        <v>69</v>
      </c>
      <c r="B226" s="226">
        <f>SUM(B228+B230)</f>
        <v>83000</v>
      </c>
      <c r="C226" s="23">
        <f>SUM(C228+C230)</f>
        <v>83000</v>
      </c>
      <c r="D226" s="23">
        <f>SUM(D228+D230)</f>
        <v>38000</v>
      </c>
      <c r="E226" s="116">
        <f>SUM(E228+E230)</f>
        <v>11600</v>
      </c>
      <c r="F226" s="23">
        <f>SUM(F228+F230)</f>
        <v>11573.19</v>
      </c>
    </row>
    <row r="227" spans="1:6" x14ac:dyDescent="0.25">
      <c r="A227" s="14" t="s">
        <v>139</v>
      </c>
      <c r="B227" s="219">
        <f>SUM(B228+B230)</f>
        <v>83000</v>
      </c>
      <c r="C227" s="117">
        <f>SUM(C228+C230)</f>
        <v>83000</v>
      </c>
      <c r="D227" s="117">
        <f>SUM(D228+D230)</f>
        <v>38000</v>
      </c>
      <c r="E227" s="117">
        <f>SUM(E228+E230)</f>
        <v>11600</v>
      </c>
      <c r="F227" s="49">
        <f>SUM(F228+F230)</f>
        <v>11573.19</v>
      </c>
    </row>
    <row r="228" spans="1:6" x14ac:dyDescent="0.25">
      <c r="A228" s="51" t="s">
        <v>5</v>
      </c>
      <c r="B228" s="232">
        <f>SUM(B229)</f>
        <v>3000</v>
      </c>
      <c r="C228" s="147">
        <f>SUM(C229)</f>
        <v>3000</v>
      </c>
      <c r="D228" s="147">
        <f>SUM(D229)</f>
        <v>3000</v>
      </c>
      <c r="E228" s="147">
        <f>SUM(E229)</f>
        <v>0</v>
      </c>
      <c r="F228" s="146">
        <f>SUM(F229)</f>
        <v>0</v>
      </c>
    </row>
    <row r="229" spans="1:6" s="11" customFormat="1" x14ac:dyDescent="0.25">
      <c r="A229" s="7" t="s">
        <v>104</v>
      </c>
      <c r="B229" s="191">
        <v>3000</v>
      </c>
      <c r="C229" s="85">
        <v>3000</v>
      </c>
      <c r="D229" s="85">
        <v>3000</v>
      </c>
      <c r="E229" s="85">
        <v>0</v>
      </c>
      <c r="F229" s="168">
        <v>0</v>
      </c>
    </row>
    <row r="230" spans="1:6" s="11" customFormat="1" x14ac:dyDescent="0.25">
      <c r="A230" s="43" t="s">
        <v>140</v>
      </c>
      <c r="B230" s="58">
        <f>SUM(B231)</f>
        <v>80000</v>
      </c>
      <c r="C230" s="84">
        <f>SUM(C231)</f>
        <v>80000</v>
      </c>
      <c r="D230" s="84">
        <f>SUM(D231)</f>
        <v>35000</v>
      </c>
      <c r="E230" s="84">
        <f>SUM(E231)</f>
        <v>11600</v>
      </c>
      <c r="F230" s="6">
        <f>SUM(F231)</f>
        <v>11573.19</v>
      </c>
    </row>
    <row r="231" spans="1:6" x14ac:dyDescent="0.25">
      <c r="A231" s="138" t="s">
        <v>105</v>
      </c>
      <c r="B231" s="190">
        <v>80000</v>
      </c>
      <c r="C231" s="115">
        <v>80000</v>
      </c>
      <c r="D231" s="115">
        <v>35000</v>
      </c>
      <c r="E231" s="115">
        <v>11600</v>
      </c>
      <c r="F231" s="9">
        <v>11573.19</v>
      </c>
    </row>
    <row r="232" spans="1:6" x14ac:dyDescent="0.25">
      <c r="A232" s="7"/>
      <c r="B232" s="191"/>
      <c r="C232" s="76"/>
      <c r="D232" s="33"/>
      <c r="E232" s="78"/>
      <c r="F232" s="33"/>
    </row>
    <row r="233" spans="1:6" ht="30" x14ac:dyDescent="0.25">
      <c r="A233" s="22" t="s">
        <v>44</v>
      </c>
      <c r="B233" s="199">
        <f>SUM(B236,B237)</f>
        <v>45000</v>
      </c>
      <c r="C233" s="113">
        <f>SUM(C236,C237)</f>
        <v>45000</v>
      </c>
      <c r="D233" s="113">
        <f>SUM(D236,D237)</f>
        <v>45000</v>
      </c>
      <c r="E233" s="113">
        <f>SUM(E236,E237)</f>
        <v>13128</v>
      </c>
      <c r="F233" s="25">
        <f>SUM(F236,F237)</f>
        <v>13128</v>
      </c>
    </row>
    <row r="234" spans="1:6" x14ac:dyDescent="0.25">
      <c r="A234" s="52" t="s">
        <v>111</v>
      </c>
      <c r="B234" s="233">
        <v>45000</v>
      </c>
      <c r="C234" s="118">
        <v>45000</v>
      </c>
      <c r="D234" s="118">
        <v>45000</v>
      </c>
      <c r="E234" s="118">
        <v>13128</v>
      </c>
      <c r="F234" s="54">
        <f>F235</f>
        <v>13128</v>
      </c>
    </row>
    <row r="235" spans="1:6" x14ac:dyDescent="0.25">
      <c r="A235" s="51" t="s">
        <v>2</v>
      </c>
      <c r="B235" s="58">
        <f>SUM(B236,B237)</f>
        <v>45000</v>
      </c>
      <c r="C235" s="84">
        <f>SUM(C236,C237)</f>
        <v>45000</v>
      </c>
      <c r="D235" s="84">
        <f>SUM(D236,D237)</f>
        <v>45000</v>
      </c>
      <c r="E235" s="84">
        <f>SUM(E236,E237)</f>
        <v>13128</v>
      </c>
      <c r="F235" s="6">
        <f>SUM(F236,F237)</f>
        <v>13128</v>
      </c>
    </row>
    <row r="236" spans="1:6" x14ac:dyDescent="0.25">
      <c r="A236" s="3" t="s">
        <v>143</v>
      </c>
      <c r="B236" s="191">
        <v>25000</v>
      </c>
      <c r="C236" s="85">
        <v>25000</v>
      </c>
      <c r="D236" s="85">
        <v>25000</v>
      </c>
      <c r="E236" s="85">
        <v>0</v>
      </c>
      <c r="F236" s="4">
        <v>0</v>
      </c>
    </row>
    <row r="237" spans="1:6" x14ac:dyDescent="0.25">
      <c r="A237" s="3" t="s">
        <v>106</v>
      </c>
      <c r="B237" s="184">
        <v>20000</v>
      </c>
      <c r="C237" s="76">
        <v>20000</v>
      </c>
      <c r="D237" s="76">
        <v>20000</v>
      </c>
      <c r="E237" s="76">
        <v>13128</v>
      </c>
      <c r="F237" s="9">
        <v>13128</v>
      </c>
    </row>
    <row r="238" spans="1:6" x14ac:dyDescent="0.25">
      <c r="A238" s="7"/>
      <c r="B238" s="191"/>
      <c r="D238" s="33"/>
      <c r="E238" s="78"/>
      <c r="F238" s="33"/>
    </row>
    <row r="239" spans="1:6" x14ac:dyDescent="0.25">
      <c r="A239" s="24" t="s">
        <v>69</v>
      </c>
      <c r="B239" s="199">
        <f>SUM(B241,B243)</f>
        <v>60000</v>
      </c>
      <c r="C239" s="113">
        <f>SUM(C241,C243)</f>
        <v>60000</v>
      </c>
      <c r="D239" s="113">
        <f>SUM(D241,D243)</f>
        <v>60000</v>
      </c>
      <c r="E239" s="113">
        <f>SUM(E241,E243)</f>
        <v>4600</v>
      </c>
      <c r="F239" s="25">
        <f>SUM(F241,F243)</f>
        <v>4600</v>
      </c>
    </row>
    <row r="240" spans="1:6" x14ac:dyDescent="0.25">
      <c r="A240" s="14" t="s">
        <v>107</v>
      </c>
      <c r="B240" s="233">
        <f>SUM(B241,B243)</f>
        <v>60000</v>
      </c>
      <c r="C240" s="118">
        <f>SUM(C241,C243)</f>
        <v>60000</v>
      </c>
      <c r="D240" s="118">
        <f>SUM(D241,D243)</f>
        <v>60000</v>
      </c>
      <c r="E240" s="118">
        <f>SUM(E241,E243)</f>
        <v>4600</v>
      </c>
      <c r="F240" s="54">
        <f>SUM(F241,F243)</f>
        <v>4600</v>
      </c>
    </row>
    <row r="241" spans="1:6" x14ac:dyDescent="0.25">
      <c r="A241" s="51" t="s">
        <v>2</v>
      </c>
      <c r="B241" s="58">
        <f>SUM(B242)</f>
        <v>50000</v>
      </c>
      <c r="C241" s="84">
        <f>SUM(C242)</f>
        <v>50000</v>
      </c>
      <c r="D241" s="84">
        <f>SUM(D242)</f>
        <v>50000</v>
      </c>
      <c r="E241" s="84">
        <f>SUM(E242)</f>
        <v>0</v>
      </c>
      <c r="F241" s="6">
        <f>SUM(F242)</f>
        <v>0</v>
      </c>
    </row>
    <row r="242" spans="1:6" x14ac:dyDescent="0.25">
      <c r="A242" s="10" t="s">
        <v>107</v>
      </c>
      <c r="B242" s="191">
        <v>50000</v>
      </c>
      <c r="C242" s="85">
        <v>50000</v>
      </c>
      <c r="D242" s="85">
        <v>50000</v>
      </c>
      <c r="E242" s="85">
        <v>0</v>
      </c>
      <c r="F242" s="4">
        <v>0</v>
      </c>
    </row>
    <row r="243" spans="1:6" s="11" customFormat="1" x14ac:dyDescent="0.25">
      <c r="A243" s="51" t="s">
        <v>5</v>
      </c>
      <c r="B243" s="58">
        <f>SUM(B244,B245)</f>
        <v>10000</v>
      </c>
      <c r="C243" s="84">
        <f>SUM(C244,C245)</f>
        <v>10000</v>
      </c>
      <c r="D243" s="84">
        <f>SUM(D244,D245)</f>
        <v>10000</v>
      </c>
      <c r="E243" s="84">
        <f>SUM(E244,E245)</f>
        <v>4600</v>
      </c>
      <c r="F243" s="6">
        <f>SUM(F244,F245)</f>
        <v>4600</v>
      </c>
    </row>
    <row r="244" spans="1:6" x14ac:dyDescent="0.25">
      <c r="A244" s="31" t="s">
        <v>45</v>
      </c>
      <c r="B244" s="191">
        <v>8000</v>
      </c>
      <c r="C244" s="85">
        <v>8000</v>
      </c>
      <c r="D244" s="85">
        <v>8000</v>
      </c>
      <c r="E244" s="85">
        <v>4600</v>
      </c>
      <c r="F244" s="9">
        <v>4600</v>
      </c>
    </row>
    <row r="245" spans="1:6" x14ac:dyDescent="0.25">
      <c r="A245" s="33" t="s">
        <v>93</v>
      </c>
      <c r="B245" s="201">
        <v>2000</v>
      </c>
      <c r="C245" s="92">
        <v>2000</v>
      </c>
      <c r="D245" s="92">
        <v>2000</v>
      </c>
      <c r="E245" s="258">
        <v>0</v>
      </c>
      <c r="F245" s="259">
        <v>0</v>
      </c>
    </row>
    <row r="246" spans="1:6" x14ac:dyDescent="0.25">
      <c r="A246" s="33"/>
      <c r="B246" s="234"/>
      <c r="C246" s="78"/>
      <c r="D246" s="33"/>
      <c r="E246" s="78"/>
      <c r="F246" s="33"/>
    </row>
    <row r="247" spans="1:6" ht="30" x14ac:dyDescent="0.25">
      <c r="A247" s="22" t="s">
        <v>44</v>
      </c>
      <c r="B247" s="188">
        <f>SUM(B250)</f>
        <v>57000</v>
      </c>
      <c r="C247" s="79">
        <f>SUM(C250)</f>
        <v>57000</v>
      </c>
      <c r="D247" s="79">
        <f>SUM(D250)</f>
        <v>57000</v>
      </c>
      <c r="E247" s="79">
        <f>SUM(E250)</f>
        <v>57000</v>
      </c>
      <c r="F247" s="27">
        <f>SUM(F250)</f>
        <v>42553.75</v>
      </c>
    </row>
    <row r="248" spans="1:6" x14ac:dyDescent="0.25">
      <c r="A248" s="17" t="s">
        <v>144</v>
      </c>
      <c r="B248" s="229">
        <f>SUM(B250)</f>
        <v>57000</v>
      </c>
      <c r="C248" s="114">
        <f>SUM(C250)</f>
        <v>57000</v>
      </c>
      <c r="D248" s="114">
        <f>SUM(D250)</f>
        <v>57000</v>
      </c>
      <c r="E248" s="114">
        <f>SUM(E250)</f>
        <v>57000</v>
      </c>
      <c r="F248" s="50">
        <f>SUM(F249)</f>
        <v>42553.75</v>
      </c>
    </row>
    <row r="249" spans="1:6" x14ac:dyDescent="0.25">
      <c r="A249" s="51" t="s">
        <v>2</v>
      </c>
      <c r="B249" s="58">
        <f>SUM(B250)</f>
        <v>57000</v>
      </c>
      <c r="C249" s="84">
        <f>SUM(C250)</f>
        <v>57000</v>
      </c>
      <c r="D249" s="84">
        <f>SUM(D250)</f>
        <v>57000</v>
      </c>
      <c r="E249" s="84">
        <f>SUM(E250)</f>
        <v>57000</v>
      </c>
      <c r="F249" s="6">
        <f>SUM(F250)</f>
        <v>42553.75</v>
      </c>
    </row>
    <row r="250" spans="1:6" x14ac:dyDescent="0.25">
      <c r="A250" s="7" t="s">
        <v>108</v>
      </c>
      <c r="B250" s="191">
        <v>57000</v>
      </c>
      <c r="C250" s="85">
        <v>57000</v>
      </c>
      <c r="D250" s="85">
        <v>57000</v>
      </c>
      <c r="E250" s="85">
        <v>57000</v>
      </c>
      <c r="F250" s="9">
        <v>42553.75</v>
      </c>
    </row>
    <row r="251" spans="1:6" x14ac:dyDescent="0.25">
      <c r="A251" s="7"/>
      <c r="B251" s="191"/>
      <c r="D251" s="33"/>
      <c r="E251" s="78"/>
      <c r="F251" s="33"/>
    </row>
    <row r="252" spans="1:6" ht="30" x14ac:dyDescent="0.25">
      <c r="A252" s="22" t="s">
        <v>44</v>
      </c>
      <c r="B252" s="199">
        <f t="shared" ref="B252:F253" si="6">SUM(B253)</f>
        <v>875000</v>
      </c>
      <c r="C252" s="90">
        <f t="shared" si="6"/>
        <v>50000</v>
      </c>
      <c r="D252" s="90">
        <f t="shared" si="6"/>
        <v>50000</v>
      </c>
      <c r="E252" s="90">
        <f t="shared" si="6"/>
        <v>0</v>
      </c>
      <c r="F252" s="159">
        <f t="shared" si="6"/>
        <v>0</v>
      </c>
    </row>
    <row r="253" spans="1:6" x14ac:dyDescent="0.25">
      <c r="A253" s="52" t="s">
        <v>112</v>
      </c>
      <c r="B253" s="233">
        <f t="shared" si="6"/>
        <v>875000</v>
      </c>
      <c r="C253" s="119">
        <f t="shared" si="6"/>
        <v>50000</v>
      </c>
      <c r="D253" s="119">
        <f t="shared" si="6"/>
        <v>50000</v>
      </c>
      <c r="E253" s="119">
        <f t="shared" si="6"/>
        <v>0</v>
      </c>
      <c r="F253" s="169">
        <f>SUM(F254)</f>
        <v>0</v>
      </c>
    </row>
    <row r="254" spans="1:6" x14ac:dyDescent="0.25">
      <c r="A254" s="51" t="s">
        <v>109</v>
      </c>
      <c r="B254" s="58">
        <f>SUM(B257,B256,B255)</f>
        <v>875000</v>
      </c>
      <c r="C254" s="81">
        <f>SUM(C257,C256,C255)</f>
        <v>50000</v>
      </c>
      <c r="D254" s="81">
        <f>SUM(D257,D256,D255)</f>
        <v>50000</v>
      </c>
      <c r="E254" s="81">
        <f>SUM(E257,E256,E255)</f>
        <v>0</v>
      </c>
      <c r="F254" s="60">
        <f>SUM(F257,F256,F255)</f>
        <v>0</v>
      </c>
    </row>
    <row r="255" spans="1:6" x14ac:dyDescent="0.25">
      <c r="A255" s="31" t="s">
        <v>93</v>
      </c>
      <c r="B255" s="190">
        <v>25000</v>
      </c>
      <c r="C255" s="112">
        <v>0</v>
      </c>
      <c r="D255" s="112">
        <v>0</v>
      </c>
      <c r="E255" s="112">
        <v>0</v>
      </c>
      <c r="F255" s="67">
        <v>0</v>
      </c>
    </row>
    <row r="256" spans="1:6" x14ac:dyDescent="0.25">
      <c r="A256" s="31" t="s">
        <v>45</v>
      </c>
      <c r="B256" s="190">
        <v>50000</v>
      </c>
      <c r="C256" s="115">
        <v>50000</v>
      </c>
      <c r="D256" s="115">
        <v>50000</v>
      </c>
      <c r="E256" s="115">
        <v>0</v>
      </c>
      <c r="F256" s="30">
        <v>0</v>
      </c>
    </row>
    <row r="257" spans="1:6" x14ac:dyDescent="0.25">
      <c r="A257" s="31" t="s">
        <v>110</v>
      </c>
      <c r="B257" s="190">
        <v>800000</v>
      </c>
      <c r="C257" s="112">
        <v>0</v>
      </c>
      <c r="D257" s="112">
        <v>0</v>
      </c>
      <c r="E257" s="112">
        <v>0</v>
      </c>
      <c r="F257" s="67">
        <v>0</v>
      </c>
    </row>
    <row r="258" spans="1:6" x14ac:dyDescent="0.25">
      <c r="A258" s="31"/>
      <c r="B258" s="191"/>
      <c r="C258" s="76"/>
      <c r="D258" s="33"/>
      <c r="E258" s="78"/>
      <c r="F258" s="33"/>
    </row>
    <row r="259" spans="1:6" x14ac:dyDescent="0.25">
      <c r="A259" s="24" t="s">
        <v>69</v>
      </c>
      <c r="B259" s="235">
        <f>SUM(B260)</f>
        <v>40000</v>
      </c>
      <c r="C259" s="107">
        <f>SUM(C260)</f>
        <v>40000</v>
      </c>
      <c r="D259" s="107">
        <f>SUM(D260)</f>
        <v>40000</v>
      </c>
      <c r="E259" s="107">
        <f>SUM(E260)</f>
        <v>32875</v>
      </c>
      <c r="F259" s="59">
        <f>SUM(F260)</f>
        <v>32875</v>
      </c>
    </row>
    <row r="260" spans="1:6" x14ac:dyDescent="0.25">
      <c r="A260" s="17" t="s">
        <v>113</v>
      </c>
      <c r="B260" s="211">
        <f>SUM(B262)</f>
        <v>40000</v>
      </c>
      <c r="C260" s="80">
        <f>SUM(C262)</f>
        <v>40000</v>
      </c>
      <c r="D260" s="80">
        <f>SUM(D262)</f>
        <v>40000</v>
      </c>
      <c r="E260" s="80">
        <f>SUM(E262)</f>
        <v>32875</v>
      </c>
      <c r="F260" s="48">
        <f>SUM(F261)</f>
        <v>32875</v>
      </c>
    </row>
    <row r="261" spans="1:6" x14ac:dyDescent="0.25">
      <c r="A261" s="2" t="s">
        <v>2</v>
      </c>
      <c r="B261" s="236">
        <f>SUM(B262)</f>
        <v>40000</v>
      </c>
      <c r="C261" s="81">
        <f>SUM(C262)</f>
        <v>40000</v>
      </c>
      <c r="D261" s="81">
        <f>SUM(D262)</f>
        <v>40000</v>
      </c>
      <c r="E261" s="81">
        <f>SUM(E262)</f>
        <v>32875</v>
      </c>
      <c r="F261" s="60">
        <f>SUM(F262)</f>
        <v>32875</v>
      </c>
    </row>
    <row r="262" spans="1:6" x14ac:dyDescent="0.25">
      <c r="A262" s="3" t="s">
        <v>45</v>
      </c>
      <c r="B262" s="224">
        <v>40000</v>
      </c>
      <c r="C262" s="120">
        <v>40000</v>
      </c>
      <c r="D262" s="120">
        <v>40000</v>
      </c>
      <c r="E262" s="120">
        <v>32875</v>
      </c>
      <c r="F262" s="9">
        <v>32875</v>
      </c>
    </row>
    <row r="263" spans="1:6" x14ac:dyDescent="0.25">
      <c r="A263" s="3"/>
      <c r="B263" s="201"/>
      <c r="C263" s="78"/>
      <c r="D263" s="33"/>
      <c r="E263" s="78"/>
      <c r="F263" s="33"/>
    </row>
    <row r="264" spans="1:6" ht="30" x14ac:dyDescent="0.25">
      <c r="A264" s="22" t="s">
        <v>44</v>
      </c>
      <c r="B264" s="68">
        <v>0</v>
      </c>
      <c r="C264" s="68">
        <f>C265</f>
        <v>209000</v>
      </c>
      <c r="D264" s="68">
        <f>D265</f>
        <v>209000</v>
      </c>
      <c r="E264" s="121">
        <f>E265</f>
        <v>0</v>
      </c>
      <c r="F264" s="68">
        <f>F265</f>
        <v>0</v>
      </c>
    </row>
    <row r="265" spans="1:6" x14ac:dyDescent="0.25">
      <c r="A265" s="14" t="s">
        <v>152</v>
      </c>
      <c r="B265" s="237">
        <f>SUM(B266+B269)</f>
        <v>0</v>
      </c>
      <c r="C265" s="122">
        <f>SUM(C266+C269)</f>
        <v>209000</v>
      </c>
      <c r="D265" s="122">
        <f>SUM(D266+D269)</f>
        <v>209000</v>
      </c>
      <c r="E265" s="122">
        <f>SUM(E266+E269)</f>
        <v>0</v>
      </c>
      <c r="F265" s="61">
        <f>SUM(F266+F269)</f>
        <v>0</v>
      </c>
    </row>
    <row r="266" spans="1:6" x14ac:dyDescent="0.25">
      <c r="A266" s="2" t="s">
        <v>2</v>
      </c>
      <c r="B266" s="228">
        <f>SUM(B267:B268)</f>
        <v>0</v>
      </c>
      <c r="C266" s="111">
        <f>SUM(C267:C268)</f>
        <v>179000</v>
      </c>
      <c r="D266" s="111">
        <f>SUM(D267:D268)</f>
        <v>179000</v>
      </c>
      <c r="E266" s="111">
        <f>SUM(E267:E268)</f>
        <v>0</v>
      </c>
      <c r="F266" s="66">
        <f>SUM(F267:F268)</f>
        <v>0</v>
      </c>
    </row>
    <row r="267" spans="1:6" x14ac:dyDescent="0.25">
      <c r="A267" s="10" t="s">
        <v>93</v>
      </c>
      <c r="B267" s="222">
        <v>0</v>
      </c>
      <c r="C267" s="112">
        <v>9000</v>
      </c>
      <c r="D267" s="112">
        <v>9000</v>
      </c>
      <c r="E267" s="112">
        <v>0</v>
      </c>
      <c r="F267" s="67">
        <v>0</v>
      </c>
    </row>
    <row r="268" spans="1:6" x14ac:dyDescent="0.25">
      <c r="A268" s="10" t="s">
        <v>153</v>
      </c>
      <c r="B268" s="222">
        <v>0</v>
      </c>
      <c r="C268" s="112">
        <v>170000</v>
      </c>
      <c r="D268" s="112">
        <v>170000</v>
      </c>
      <c r="E268" s="112">
        <v>0</v>
      </c>
      <c r="F268" s="67">
        <v>0</v>
      </c>
    </row>
    <row r="269" spans="1:6" x14ac:dyDescent="0.25">
      <c r="A269" s="40" t="s">
        <v>52</v>
      </c>
      <c r="B269" s="223">
        <f>SUM(B270)</f>
        <v>0</v>
      </c>
      <c r="C269" s="140">
        <f>SUM(C270)</f>
        <v>30000</v>
      </c>
      <c r="D269" s="140">
        <f>SUM(D270)</f>
        <v>30000</v>
      </c>
      <c r="E269" s="140">
        <f>SUM(E270)</f>
        <v>0</v>
      </c>
      <c r="F269" s="144">
        <f>SUM(F270)</f>
        <v>0</v>
      </c>
    </row>
    <row r="270" spans="1:6" x14ac:dyDescent="0.25">
      <c r="A270" s="10" t="s">
        <v>153</v>
      </c>
      <c r="B270" s="222">
        <v>0</v>
      </c>
      <c r="C270" s="112">
        <v>30000</v>
      </c>
      <c r="D270" s="112">
        <v>30000</v>
      </c>
      <c r="E270" s="112">
        <v>0</v>
      </c>
      <c r="F270" s="67">
        <v>0</v>
      </c>
    </row>
    <row r="271" spans="1:6" x14ac:dyDescent="0.25">
      <c r="A271" s="3"/>
      <c r="B271" s="224"/>
      <c r="C271" s="76"/>
      <c r="D271" s="33"/>
      <c r="E271" s="78"/>
      <c r="F271" s="33"/>
    </row>
    <row r="272" spans="1:6" ht="30" x14ac:dyDescent="0.25">
      <c r="A272" s="22" t="s">
        <v>44</v>
      </c>
      <c r="B272" s="148">
        <v>0</v>
      </c>
      <c r="C272" s="121">
        <f>C273</f>
        <v>16000</v>
      </c>
      <c r="D272" s="121">
        <f>D273</f>
        <v>16000</v>
      </c>
      <c r="E272" s="121">
        <f>E273</f>
        <v>16000</v>
      </c>
      <c r="F272" s="68">
        <f>F273</f>
        <v>16000</v>
      </c>
    </row>
    <row r="273" spans="1:6" x14ac:dyDescent="0.25">
      <c r="A273" s="14" t="s">
        <v>154</v>
      </c>
      <c r="B273" s="237">
        <f>B275</f>
        <v>0</v>
      </c>
      <c r="C273" s="61">
        <f t="shared" ref="C273:D273" si="7">C275</f>
        <v>16000</v>
      </c>
      <c r="D273" s="61">
        <f t="shared" si="7"/>
        <v>16000</v>
      </c>
      <c r="E273" s="122">
        <f t="shared" ref="E273" si="8">E275</f>
        <v>16000</v>
      </c>
      <c r="F273" s="61">
        <f>F274</f>
        <v>16000</v>
      </c>
    </row>
    <row r="274" spans="1:6" x14ac:dyDescent="0.25">
      <c r="A274" s="2" t="s">
        <v>2</v>
      </c>
      <c r="B274" s="228">
        <f>SUM(B275)</f>
        <v>0</v>
      </c>
      <c r="C274" s="111">
        <f>SUM(C275)</f>
        <v>16000</v>
      </c>
      <c r="D274" s="111">
        <f>SUM(D275)</f>
        <v>16000</v>
      </c>
      <c r="E274" s="111">
        <f>SUM(E275)</f>
        <v>16000</v>
      </c>
      <c r="F274" s="66">
        <f>SUM(F275)</f>
        <v>16000</v>
      </c>
    </row>
    <row r="275" spans="1:6" x14ac:dyDescent="0.25">
      <c r="A275" s="10" t="s">
        <v>155</v>
      </c>
      <c r="B275" s="222">
        <v>0</v>
      </c>
      <c r="C275" s="112">
        <v>16000</v>
      </c>
      <c r="D275" s="112">
        <v>16000</v>
      </c>
      <c r="E275" s="112">
        <v>16000</v>
      </c>
      <c r="F275" s="9">
        <v>16000</v>
      </c>
    </row>
    <row r="276" spans="1:6" x14ac:dyDescent="0.25">
      <c r="A276" s="3"/>
      <c r="B276" s="224"/>
      <c r="C276" s="76"/>
      <c r="D276" s="33"/>
      <c r="E276" s="78"/>
      <c r="F276" s="33"/>
    </row>
    <row r="277" spans="1:6" x14ac:dyDescent="0.25">
      <c r="A277" s="24" t="s">
        <v>69</v>
      </c>
      <c r="B277" s="235">
        <f>B278</f>
        <v>0</v>
      </c>
      <c r="C277" s="79">
        <f>C278</f>
        <v>45000</v>
      </c>
      <c r="D277" s="79">
        <f>D278</f>
        <v>45000</v>
      </c>
      <c r="E277" s="79">
        <f>E278</f>
        <v>40000</v>
      </c>
      <c r="F277" s="27">
        <f>F278</f>
        <v>40000</v>
      </c>
    </row>
    <row r="278" spans="1:6" x14ac:dyDescent="0.25">
      <c r="A278" s="14" t="s">
        <v>157</v>
      </c>
      <c r="B278" s="237">
        <f t="shared" ref="B278:F279" si="9">SUM(B279)</f>
        <v>0</v>
      </c>
      <c r="C278" s="122">
        <f t="shared" si="9"/>
        <v>45000</v>
      </c>
      <c r="D278" s="122">
        <f t="shared" si="9"/>
        <v>45000</v>
      </c>
      <c r="E278" s="122">
        <f t="shared" si="9"/>
        <v>40000</v>
      </c>
      <c r="F278" s="61">
        <f>SUM(F279)</f>
        <v>40000</v>
      </c>
    </row>
    <row r="279" spans="1:6" x14ac:dyDescent="0.25">
      <c r="A279" s="2" t="s">
        <v>2</v>
      </c>
      <c r="B279" s="221">
        <f t="shared" si="9"/>
        <v>0</v>
      </c>
      <c r="C279" s="93">
        <f t="shared" si="9"/>
        <v>45000</v>
      </c>
      <c r="D279" s="93">
        <f t="shared" si="9"/>
        <v>45000</v>
      </c>
      <c r="E279" s="93">
        <f t="shared" si="9"/>
        <v>40000</v>
      </c>
      <c r="F279" s="62">
        <f t="shared" si="9"/>
        <v>40000</v>
      </c>
    </row>
    <row r="280" spans="1:6" x14ac:dyDescent="0.25">
      <c r="A280" s="10" t="s">
        <v>106</v>
      </c>
      <c r="B280" s="222">
        <v>0</v>
      </c>
      <c r="C280" s="112">
        <v>45000</v>
      </c>
      <c r="D280" s="112">
        <v>45000</v>
      </c>
      <c r="E280" s="112">
        <v>40000</v>
      </c>
      <c r="F280" s="9">
        <v>40000</v>
      </c>
    </row>
    <row r="281" spans="1:6" x14ac:dyDescent="0.25">
      <c r="A281" s="3"/>
      <c r="B281" s="224"/>
      <c r="C281" s="76"/>
      <c r="D281" s="33"/>
      <c r="E281" s="78"/>
      <c r="F281" s="33"/>
    </row>
    <row r="282" spans="1:6" ht="30" x14ac:dyDescent="0.25">
      <c r="A282" s="22" t="s">
        <v>44</v>
      </c>
      <c r="B282" s="235">
        <f>B283</f>
        <v>0</v>
      </c>
      <c r="C282" s="59">
        <f t="shared" ref="C282:F282" si="10">C283</f>
        <v>48000</v>
      </c>
      <c r="D282" s="59">
        <f t="shared" si="10"/>
        <v>48000</v>
      </c>
      <c r="E282" s="107">
        <f t="shared" si="10"/>
        <v>43798.630000000005</v>
      </c>
      <c r="F282" s="59">
        <f t="shared" si="10"/>
        <v>43797.83</v>
      </c>
    </row>
    <row r="283" spans="1:6" ht="30" x14ac:dyDescent="0.25">
      <c r="A283" s="14" t="s">
        <v>156</v>
      </c>
      <c r="B283" s="237">
        <f>SUM(B284+B287)</f>
        <v>0</v>
      </c>
      <c r="C283" s="122">
        <f>SUM(C284+C287)</f>
        <v>48000</v>
      </c>
      <c r="D283" s="122">
        <f>SUM(D284+D287)</f>
        <v>48000</v>
      </c>
      <c r="E283" s="122">
        <f>SUM(E284+E287)</f>
        <v>43798.630000000005</v>
      </c>
      <c r="F283" s="61">
        <f>SUM(F284+F287)</f>
        <v>43797.83</v>
      </c>
    </row>
    <row r="284" spans="1:6" x14ac:dyDescent="0.25">
      <c r="A284" s="2" t="s">
        <v>2</v>
      </c>
      <c r="B284" s="228">
        <f>SUM(B285:B286)</f>
        <v>0</v>
      </c>
      <c r="C284" s="111">
        <f>SUM(C285:C286)</f>
        <v>17778.370000000003</v>
      </c>
      <c r="D284" s="111">
        <f>SUM(D285:D286)</f>
        <v>17778.370000000003</v>
      </c>
      <c r="E284" s="111">
        <f>SUM(E285:E286)</f>
        <v>13577</v>
      </c>
      <c r="F284" s="66">
        <f>SUM(F285:F286)</f>
        <v>13576.2</v>
      </c>
    </row>
    <row r="285" spans="1:6" x14ac:dyDescent="0.25">
      <c r="A285" s="10" t="s">
        <v>93</v>
      </c>
      <c r="B285" s="238">
        <v>0</v>
      </c>
      <c r="C285" s="112">
        <v>2000</v>
      </c>
      <c r="D285" s="112">
        <v>2000</v>
      </c>
      <c r="E285" s="112">
        <v>1613</v>
      </c>
      <c r="F285" s="67">
        <v>1612.5</v>
      </c>
    </row>
    <row r="286" spans="1:6" x14ac:dyDescent="0.25">
      <c r="A286" s="10" t="s">
        <v>158</v>
      </c>
      <c r="B286" s="238">
        <v>0</v>
      </c>
      <c r="C286" s="112">
        <v>15778.37</v>
      </c>
      <c r="D286" s="112">
        <v>15778.37</v>
      </c>
      <c r="E286" s="112">
        <v>11964</v>
      </c>
      <c r="F286" s="9">
        <v>11963.7</v>
      </c>
    </row>
    <row r="287" spans="1:6" x14ac:dyDescent="0.25">
      <c r="A287" s="145" t="s">
        <v>1</v>
      </c>
      <c r="B287" s="239">
        <f>SUM(B288)</f>
        <v>0</v>
      </c>
      <c r="C287" s="140">
        <f>SUM(C288)</f>
        <v>30221.63</v>
      </c>
      <c r="D287" s="140">
        <f>SUM(D288)</f>
        <v>30221.63</v>
      </c>
      <c r="E287" s="140">
        <f>SUM(E288)</f>
        <v>30221.63</v>
      </c>
      <c r="F287" s="144">
        <f>SUM(F288)</f>
        <v>30221.63</v>
      </c>
    </row>
    <row r="288" spans="1:6" x14ac:dyDescent="0.25">
      <c r="A288" s="10" t="s">
        <v>158</v>
      </c>
      <c r="B288" s="240">
        <v>0</v>
      </c>
      <c r="C288" s="112">
        <v>30221.63</v>
      </c>
      <c r="D288" s="112">
        <v>30221.63</v>
      </c>
      <c r="E288" s="112">
        <v>30221.63</v>
      </c>
      <c r="F288" s="9">
        <v>30221.63</v>
      </c>
    </row>
    <row r="289" spans="1:6" x14ac:dyDescent="0.25">
      <c r="A289" s="64"/>
      <c r="B289" s="241"/>
      <c r="C289" s="76"/>
      <c r="D289" s="33"/>
      <c r="E289" s="78"/>
      <c r="F289" s="33"/>
    </row>
    <row r="290" spans="1:6" ht="30" x14ac:dyDescent="0.25">
      <c r="A290" s="22" t="s">
        <v>44</v>
      </c>
      <c r="B290" s="68">
        <f>B291</f>
        <v>0</v>
      </c>
      <c r="C290" s="121">
        <f>C291</f>
        <v>32000</v>
      </c>
      <c r="D290" s="121">
        <f>D291</f>
        <v>32000</v>
      </c>
      <c r="E290" s="121">
        <f>E291</f>
        <v>25254.5</v>
      </c>
      <c r="F290" s="68">
        <f>F291</f>
        <v>25254.13</v>
      </c>
    </row>
    <row r="291" spans="1:6" x14ac:dyDescent="0.25">
      <c r="A291" s="69" t="s">
        <v>159</v>
      </c>
      <c r="B291" s="242">
        <f>SUM(B292+B295)</f>
        <v>0</v>
      </c>
      <c r="C291" s="123">
        <f>SUM(C292+C295)</f>
        <v>32000</v>
      </c>
      <c r="D291" s="123">
        <f>SUM(D292+D295)</f>
        <v>32000</v>
      </c>
      <c r="E291" s="123">
        <f>SUM(E292+E295)</f>
        <v>25254.5</v>
      </c>
      <c r="F291" s="61">
        <f>SUM(F292+F295)</f>
        <v>25254.13</v>
      </c>
    </row>
    <row r="292" spans="1:6" x14ac:dyDescent="0.25">
      <c r="A292" s="2" t="s">
        <v>2</v>
      </c>
      <c r="B292" s="243">
        <f>SUM(B293:B294)</f>
        <v>0</v>
      </c>
      <c r="C292" s="93">
        <f>SUM(C293:C294)</f>
        <v>13544.5</v>
      </c>
      <c r="D292" s="93">
        <f>SUM(D293:D294)</f>
        <v>13544.5</v>
      </c>
      <c r="E292" s="93">
        <f>SUM(E293:E294)</f>
        <v>6799</v>
      </c>
      <c r="F292" s="62">
        <f>SUM(F293:F294)</f>
        <v>6798.63</v>
      </c>
    </row>
    <row r="293" spans="1:6" x14ac:dyDescent="0.25">
      <c r="A293" s="10" t="s">
        <v>93</v>
      </c>
      <c r="B293" s="238">
        <v>0</v>
      </c>
      <c r="C293" s="112">
        <v>2000</v>
      </c>
      <c r="D293" s="112">
        <v>2000</v>
      </c>
      <c r="E293" s="112">
        <v>1225</v>
      </c>
      <c r="F293" s="9">
        <v>1225</v>
      </c>
    </row>
    <row r="294" spans="1:6" x14ac:dyDescent="0.25">
      <c r="A294" s="10" t="s">
        <v>158</v>
      </c>
      <c r="B294" s="238">
        <v>0</v>
      </c>
      <c r="C294" s="112">
        <v>11544.5</v>
      </c>
      <c r="D294" s="112">
        <v>11544.5</v>
      </c>
      <c r="E294" s="112">
        <v>5574</v>
      </c>
      <c r="F294" s="9">
        <v>5573.63</v>
      </c>
    </row>
    <row r="295" spans="1:6" x14ac:dyDescent="0.25">
      <c r="A295" s="145" t="s">
        <v>1</v>
      </c>
      <c r="B295" s="223">
        <f>SUM(B296)</f>
        <v>0</v>
      </c>
      <c r="C295" s="140">
        <f>SUM(C296)</f>
        <v>18455.5</v>
      </c>
      <c r="D295" s="140">
        <f>SUM(D296)</f>
        <v>18455.5</v>
      </c>
      <c r="E295" s="140">
        <f>SUM(E296)</f>
        <v>18455.5</v>
      </c>
      <c r="F295" s="144">
        <f>SUM(F296)</f>
        <v>18455.5</v>
      </c>
    </row>
    <row r="296" spans="1:6" x14ac:dyDescent="0.25">
      <c r="A296" s="10" t="s">
        <v>158</v>
      </c>
      <c r="B296" s="238">
        <v>0</v>
      </c>
      <c r="C296" s="112">
        <v>18455.5</v>
      </c>
      <c r="D296" s="112">
        <v>18455.5</v>
      </c>
      <c r="E296" s="112">
        <v>18455.5</v>
      </c>
      <c r="F296" s="9">
        <v>18455.5</v>
      </c>
    </row>
    <row r="297" spans="1:6" x14ac:dyDescent="0.25">
      <c r="A297" s="64"/>
      <c r="B297" s="243"/>
      <c r="C297" s="124"/>
      <c r="D297" s="33"/>
      <c r="F297" s="33"/>
    </row>
    <row r="298" spans="1:6" x14ac:dyDescent="0.25">
      <c r="A298" s="24" t="s">
        <v>69</v>
      </c>
      <c r="B298" s="226">
        <f>SUM(B300,B307,B317)</f>
        <v>95528</v>
      </c>
      <c r="C298" s="116">
        <f>SUM(C300,C307,C317)</f>
        <v>95528</v>
      </c>
      <c r="D298" s="116">
        <f>SUM(D300,D307,D317)</f>
        <v>112528</v>
      </c>
      <c r="E298" s="116">
        <f>SUM(E300,E307,E317)</f>
        <v>80469</v>
      </c>
      <c r="F298" s="23">
        <f>SUM(F300,F307,F317)</f>
        <v>69182.760000000009</v>
      </c>
    </row>
    <row r="299" spans="1:6" x14ac:dyDescent="0.25">
      <c r="A299" s="14" t="s">
        <v>124</v>
      </c>
      <c r="B299" s="244">
        <f>SUM(B300,B307,B317)</f>
        <v>95528</v>
      </c>
      <c r="C299" s="125">
        <f>SUM(C300,C307,C317)</f>
        <v>95528</v>
      </c>
      <c r="D299" s="125">
        <f>SUM(D300,D307,D317)</f>
        <v>112528</v>
      </c>
      <c r="E299" s="125">
        <f>SUM(E300,E307,E317)</f>
        <v>80469</v>
      </c>
      <c r="F299" s="53">
        <f>SUM(F300,F307,F317)</f>
        <v>69182.760000000009</v>
      </c>
    </row>
    <row r="300" spans="1:6" x14ac:dyDescent="0.25">
      <c r="A300" s="2" t="s">
        <v>2</v>
      </c>
      <c r="B300" s="216">
        <f>SUM(B302, B303,B304,B305)</f>
        <v>46800</v>
      </c>
      <c r="C300" s="126">
        <f>SUM(C301:C302, C303,C304,C305)</f>
        <v>53309</v>
      </c>
      <c r="D300" s="126">
        <f>SUM(D301:D306)</f>
        <v>68809</v>
      </c>
      <c r="E300" s="126">
        <f>SUM(E301:E306)</f>
        <v>29000</v>
      </c>
      <c r="F300" s="70">
        <f>SUM(F301:F306)</f>
        <v>26144.01</v>
      </c>
    </row>
    <row r="301" spans="1:6" x14ac:dyDescent="0.25">
      <c r="A301" s="10" t="s">
        <v>129</v>
      </c>
      <c r="B301" s="245">
        <v>0</v>
      </c>
      <c r="C301" s="127">
        <v>6509</v>
      </c>
      <c r="D301" s="127">
        <v>6509</v>
      </c>
      <c r="E301" s="257">
        <v>0</v>
      </c>
      <c r="F301" s="170">
        <v>0</v>
      </c>
    </row>
    <row r="302" spans="1:6" x14ac:dyDescent="0.25">
      <c r="A302" s="10" t="s">
        <v>115</v>
      </c>
      <c r="B302" s="246">
        <v>10000</v>
      </c>
      <c r="C302" s="128">
        <v>10000</v>
      </c>
      <c r="D302" s="128">
        <v>10000</v>
      </c>
      <c r="E302" s="128">
        <v>0</v>
      </c>
      <c r="F302" s="71">
        <v>0</v>
      </c>
    </row>
    <row r="303" spans="1:6" x14ac:dyDescent="0.25">
      <c r="A303" s="3" t="s">
        <v>116</v>
      </c>
      <c r="B303" s="217">
        <v>6800</v>
      </c>
      <c r="C303" s="129">
        <v>6800</v>
      </c>
      <c r="D303" s="129">
        <v>6800</v>
      </c>
      <c r="E303" s="129">
        <v>0</v>
      </c>
      <c r="F303" s="71">
        <v>0</v>
      </c>
    </row>
    <row r="304" spans="1:6" x14ac:dyDescent="0.25">
      <c r="A304" s="3" t="s">
        <v>117</v>
      </c>
      <c r="B304" s="217">
        <v>20000</v>
      </c>
      <c r="C304" s="129">
        <v>20000</v>
      </c>
      <c r="D304" s="129">
        <v>20000</v>
      </c>
      <c r="E304" s="129">
        <v>0</v>
      </c>
      <c r="F304" s="71">
        <v>0</v>
      </c>
    </row>
    <row r="305" spans="1:6" x14ac:dyDescent="0.25">
      <c r="A305" s="10" t="s">
        <v>118</v>
      </c>
      <c r="B305" s="202">
        <v>10000</v>
      </c>
      <c r="C305" s="154">
        <v>10000</v>
      </c>
      <c r="D305" s="154">
        <v>23500</v>
      </c>
      <c r="E305" s="154">
        <v>27000</v>
      </c>
      <c r="F305" s="9">
        <v>26144.01</v>
      </c>
    </row>
    <row r="306" spans="1:6" x14ac:dyDescent="0.25">
      <c r="A306" s="10" t="s">
        <v>119</v>
      </c>
      <c r="B306" s="202">
        <v>0</v>
      </c>
      <c r="C306" s="154">
        <v>0</v>
      </c>
      <c r="D306" s="154">
        <v>2000</v>
      </c>
      <c r="E306" s="154">
        <v>2000</v>
      </c>
      <c r="F306" s="71">
        <v>0</v>
      </c>
    </row>
    <row r="307" spans="1:6" x14ac:dyDescent="0.25">
      <c r="A307" s="2" t="s">
        <v>5</v>
      </c>
      <c r="B307" s="216">
        <f>SUM(B308,B309,B310,B311,B312,B313,B314,B315,B316)</f>
        <v>42219</v>
      </c>
      <c r="C307" s="126">
        <f>SUM(C308,C309,C310,C311,C312,C313,C314,C315,C316)</f>
        <v>42219</v>
      </c>
      <c r="D307" s="126">
        <f>SUM(D308,D309,D310,D311,D312,D313,D314,D315,D316)</f>
        <v>43719</v>
      </c>
      <c r="E307" s="126">
        <f>SUM(E308,E309,E310,E311,E312,E313,E314,E315,E316)</f>
        <v>38919</v>
      </c>
      <c r="F307" s="70">
        <f>SUM(F308,F309,F310,F311,F312,F313,F314,F315,F316)</f>
        <v>30499.4</v>
      </c>
    </row>
    <row r="308" spans="1:6" x14ac:dyDescent="0.25">
      <c r="A308" s="3" t="s">
        <v>119</v>
      </c>
      <c r="B308" s="217">
        <v>2000</v>
      </c>
      <c r="C308" s="129">
        <v>2000</v>
      </c>
      <c r="D308" s="34">
        <v>0</v>
      </c>
      <c r="E308" s="156">
        <v>0</v>
      </c>
      <c r="F308" s="71">
        <v>0</v>
      </c>
    </row>
    <row r="309" spans="1:6" x14ac:dyDescent="0.25">
      <c r="A309" s="10" t="s">
        <v>120</v>
      </c>
      <c r="B309" s="202">
        <v>3600</v>
      </c>
      <c r="C309" s="154">
        <v>3600</v>
      </c>
      <c r="D309" s="67">
        <v>6600</v>
      </c>
      <c r="E309" s="112">
        <v>6600</v>
      </c>
      <c r="F309" s="9">
        <v>6247.5</v>
      </c>
    </row>
    <row r="310" spans="1:6" x14ac:dyDescent="0.25">
      <c r="A310" s="10" t="s">
        <v>121</v>
      </c>
      <c r="B310" s="202">
        <v>4800</v>
      </c>
      <c r="C310" s="154">
        <v>4800</v>
      </c>
      <c r="D310" s="154">
        <v>4800</v>
      </c>
      <c r="E310" s="154">
        <v>0</v>
      </c>
      <c r="F310" s="72">
        <v>0</v>
      </c>
    </row>
    <row r="311" spans="1:6" x14ac:dyDescent="0.25">
      <c r="A311" s="10" t="s">
        <v>122</v>
      </c>
      <c r="B311" s="202">
        <v>4000</v>
      </c>
      <c r="C311" s="154">
        <v>4000</v>
      </c>
      <c r="D311" s="154">
        <v>4000</v>
      </c>
      <c r="E311" s="154">
        <v>4000</v>
      </c>
      <c r="F311" s="9">
        <v>3981.9</v>
      </c>
    </row>
    <row r="312" spans="1:6" x14ac:dyDescent="0.25">
      <c r="A312" s="10" t="s">
        <v>123</v>
      </c>
      <c r="B312" s="202">
        <v>664</v>
      </c>
      <c r="C312" s="154">
        <v>664</v>
      </c>
      <c r="D312" s="154">
        <v>664</v>
      </c>
      <c r="E312" s="154">
        <v>664</v>
      </c>
      <c r="F312" s="72">
        <v>0</v>
      </c>
    </row>
    <row r="313" spans="1:6" x14ac:dyDescent="0.25">
      <c r="A313" s="10" t="s">
        <v>125</v>
      </c>
      <c r="B313" s="202">
        <v>19173</v>
      </c>
      <c r="C313" s="154">
        <v>19173</v>
      </c>
      <c r="D313" s="154">
        <v>19173</v>
      </c>
      <c r="E313" s="154">
        <v>19173</v>
      </c>
      <c r="F313" s="9">
        <v>15750</v>
      </c>
    </row>
    <row r="314" spans="1:6" x14ac:dyDescent="0.25">
      <c r="A314" s="10" t="s">
        <v>126</v>
      </c>
      <c r="B314" s="202">
        <v>3000</v>
      </c>
      <c r="C314" s="154">
        <v>3000</v>
      </c>
      <c r="D314" s="67">
        <v>3500</v>
      </c>
      <c r="E314" s="112">
        <v>3500</v>
      </c>
      <c r="F314" s="9">
        <v>3500</v>
      </c>
    </row>
    <row r="315" spans="1:6" x14ac:dyDescent="0.25">
      <c r="A315" s="3" t="s">
        <v>127</v>
      </c>
      <c r="B315" s="217">
        <v>1991</v>
      </c>
      <c r="C315" s="129">
        <v>1991</v>
      </c>
      <c r="D315" s="129">
        <v>1991</v>
      </c>
      <c r="E315" s="129">
        <v>1991</v>
      </c>
      <c r="F315" s="9">
        <v>1020</v>
      </c>
    </row>
    <row r="316" spans="1:6" x14ac:dyDescent="0.25">
      <c r="A316" s="3" t="s">
        <v>128</v>
      </c>
      <c r="B316" s="217">
        <v>2991</v>
      </c>
      <c r="C316" s="129">
        <v>2991</v>
      </c>
      <c r="D316" s="129">
        <v>2991</v>
      </c>
      <c r="E316" s="129">
        <v>2991</v>
      </c>
      <c r="F316" s="9">
        <v>0</v>
      </c>
    </row>
    <row r="317" spans="1:6" x14ac:dyDescent="0.25">
      <c r="A317" s="2" t="s">
        <v>1</v>
      </c>
      <c r="B317" s="216">
        <f>SUM(B318)</f>
        <v>6509</v>
      </c>
      <c r="C317" s="126">
        <f>SUM(C318)</f>
        <v>0</v>
      </c>
      <c r="D317" s="126">
        <f>SUM(D318)</f>
        <v>0</v>
      </c>
      <c r="E317" s="126">
        <f>SUM(E318)</f>
        <v>12550</v>
      </c>
      <c r="F317" s="70">
        <f>SUM(F318)</f>
        <v>12539.35</v>
      </c>
    </row>
    <row r="318" spans="1:6" x14ac:dyDescent="0.25">
      <c r="A318" s="10" t="s">
        <v>129</v>
      </c>
      <c r="B318" s="202">
        <v>6509</v>
      </c>
      <c r="C318" s="76">
        <v>0</v>
      </c>
      <c r="D318" s="76">
        <v>0</v>
      </c>
      <c r="E318" s="76">
        <v>12550</v>
      </c>
      <c r="F318" s="9">
        <v>12539.35</v>
      </c>
    </row>
    <row r="319" spans="1:6" x14ac:dyDescent="0.25">
      <c r="A319" s="40"/>
      <c r="B319" s="202"/>
      <c r="C319" s="76"/>
      <c r="D319" s="33"/>
      <c r="E319" s="78"/>
      <c r="F319" s="33"/>
    </row>
    <row r="320" spans="1:6" ht="30" x14ac:dyDescent="0.25">
      <c r="A320" s="22" t="s">
        <v>44</v>
      </c>
      <c r="B320" s="247">
        <f>SUM(B321)</f>
        <v>6000</v>
      </c>
      <c r="C320" s="107">
        <f>SUM(C321)</f>
        <v>6000</v>
      </c>
      <c r="D320" s="107">
        <f>SUM(D321)</f>
        <v>6000</v>
      </c>
      <c r="E320" s="107">
        <f>SUM(E321)</f>
        <v>0</v>
      </c>
      <c r="F320" s="59">
        <f>SUM(F321)</f>
        <v>0</v>
      </c>
    </row>
    <row r="321" spans="1:6" x14ac:dyDescent="0.25">
      <c r="A321" s="55" t="s">
        <v>130</v>
      </c>
      <c r="B321" s="237">
        <f>SUM(B323)</f>
        <v>6000</v>
      </c>
      <c r="C321" s="122">
        <f>SUM(C323)</f>
        <v>6000</v>
      </c>
      <c r="D321" s="122">
        <f>SUM(D323)</f>
        <v>6000</v>
      </c>
      <c r="E321" s="122">
        <f>SUM(E323)</f>
        <v>0</v>
      </c>
      <c r="F321" s="61">
        <f>SUM(F323)</f>
        <v>0</v>
      </c>
    </row>
    <row r="322" spans="1:6" x14ac:dyDescent="0.25">
      <c r="A322" s="2" t="s">
        <v>2</v>
      </c>
      <c r="B322" s="243">
        <f>SUM(B323)</f>
        <v>6000</v>
      </c>
      <c r="C322" s="93">
        <f>SUM(C323)</f>
        <v>6000</v>
      </c>
      <c r="D322" s="93">
        <f>SUM(D323)</f>
        <v>6000</v>
      </c>
      <c r="E322" s="93">
        <f>SUM(E323)</f>
        <v>0</v>
      </c>
      <c r="F322" s="62">
        <f>SUM(F323)</f>
        <v>0</v>
      </c>
    </row>
    <row r="323" spans="1:6" x14ac:dyDescent="0.25">
      <c r="A323" s="39" t="s">
        <v>131</v>
      </c>
      <c r="B323" s="248">
        <v>6000</v>
      </c>
      <c r="C323" s="130">
        <v>6000</v>
      </c>
      <c r="D323" s="130">
        <v>6000</v>
      </c>
      <c r="E323" s="130">
        <v>0</v>
      </c>
      <c r="F323" s="56">
        <v>0</v>
      </c>
    </row>
    <row r="324" spans="1:6" x14ac:dyDescent="0.25">
      <c r="A324" s="33"/>
      <c r="B324" s="249"/>
      <c r="C324" s="78"/>
      <c r="D324" s="33"/>
      <c r="E324" s="78"/>
      <c r="F324" s="33"/>
    </row>
    <row r="325" spans="1:6" x14ac:dyDescent="0.25">
      <c r="A325" s="24" t="s">
        <v>69</v>
      </c>
      <c r="B325" s="199">
        <f>B326</f>
        <v>30000</v>
      </c>
      <c r="C325" s="113">
        <f>C326</f>
        <v>38000</v>
      </c>
      <c r="D325" s="113">
        <f>D326</f>
        <v>38000</v>
      </c>
      <c r="E325" s="113">
        <f>E326</f>
        <v>46705</v>
      </c>
      <c r="F325" s="25">
        <f>F326</f>
        <v>46377.15</v>
      </c>
    </row>
    <row r="326" spans="1:6" x14ac:dyDescent="0.25">
      <c r="A326" s="14" t="s">
        <v>132</v>
      </c>
      <c r="B326" s="57">
        <f>SUM(B328)</f>
        <v>30000</v>
      </c>
      <c r="C326" s="131">
        <f>SUM(C328)</f>
        <v>38000</v>
      </c>
      <c r="D326" s="131">
        <f>SUM(D328)</f>
        <v>38000</v>
      </c>
      <c r="E326" s="131">
        <f>SUM(E327)</f>
        <v>46705</v>
      </c>
      <c r="F326" s="57">
        <f>SUM(F327)</f>
        <v>46377.15</v>
      </c>
    </row>
    <row r="327" spans="1:6" x14ac:dyDescent="0.25">
      <c r="A327" s="2" t="s">
        <v>2</v>
      </c>
      <c r="B327" s="58">
        <f>SUM(B328)</f>
        <v>30000</v>
      </c>
      <c r="C327" s="132">
        <f>SUM(C328)</f>
        <v>38000</v>
      </c>
      <c r="D327" s="132">
        <f>SUM(D328)</f>
        <v>38000</v>
      </c>
      <c r="E327" s="132">
        <f>SUM(E328,E329)</f>
        <v>46705</v>
      </c>
      <c r="F327" s="58">
        <f>SUM(F328,F329)</f>
        <v>46377.15</v>
      </c>
    </row>
    <row r="328" spans="1:6" x14ac:dyDescent="0.25">
      <c r="A328" s="10" t="s">
        <v>166</v>
      </c>
      <c r="B328" s="250">
        <v>30000</v>
      </c>
      <c r="C328" s="76">
        <v>38000</v>
      </c>
      <c r="D328" s="76">
        <v>38000</v>
      </c>
      <c r="E328" s="76">
        <v>38000</v>
      </c>
      <c r="F328" s="9">
        <v>37672.5</v>
      </c>
    </row>
    <row r="329" spans="1:6" x14ac:dyDescent="0.25">
      <c r="A329" s="10" t="s">
        <v>165</v>
      </c>
      <c r="B329" s="250">
        <v>0</v>
      </c>
      <c r="C329" s="76">
        <v>0</v>
      </c>
      <c r="D329" s="76">
        <v>0</v>
      </c>
      <c r="E329" s="76">
        <v>8705</v>
      </c>
      <c r="F329" s="9">
        <v>8704.65</v>
      </c>
    </row>
    <row r="330" spans="1:6" x14ac:dyDescent="0.25">
      <c r="A330" s="10"/>
      <c r="B330" s="250"/>
      <c r="C330" s="76"/>
      <c r="D330" s="33"/>
      <c r="E330" s="78"/>
      <c r="F330" s="33"/>
    </row>
    <row r="331" spans="1:6" x14ac:dyDescent="0.25">
      <c r="A331" s="24" t="s">
        <v>69</v>
      </c>
      <c r="B331" s="251">
        <f>SUM(B333)</f>
        <v>4000</v>
      </c>
      <c r="C331" s="133">
        <f>SUM(C333)</f>
        <v>4000</v>
      </c>
      <c r="D331" s="133">
        <f>SUM(D333)</f>
        <v>4000</v>
      </c>
      <c r="E331" s="133">
        <f>SUM(E333)</f>
        <v>0</v>
      </c>
      <c r="F331" s="159">
        <f>SUM(F333)</f>
        <v>0</v>
      </c>
    </row>
    <row r="332" spans="1:6" x14ac:dyDescent="0.25">
      <c r="A332" s="14" t="s">
        <v>133</v>
      </c>
      <c r="B332" s="252">
        <f t="shared" ref="B332:F333" si="11">SUM(B333)</f>
        <v>4000</v>
      </c>
      <c r="C332" s="149">
        <f t="shared" si="11"/>
        <v>4000</v>
      </c>
      <c r="D332" s="149">
        <f t="shared" si="11"/>
        <v>4000</v>
      </c>
      <c r="E332" s="149">
        <f t="shared" si="11"/>
        <v>0</v>
      </c>
      <c r="F332" s="171">
        <f>SUM(F333)</f>
        <v>0</v>
      </c>
    </row>
    <row r="333" spans="1:6" x14ac:dyDescent="0.25">
      <c r="A333" s="2" t="s">
        <v>30</v>
      </c>
      <c r="B333" s="221">
        <f t="shared" si="11"/>
        <v>4000</v>
      </c>
      <c r="C333" s="93">
        <f t="shared" si="11"/>
        <v>4000</v>
      </c>
      <c r="D333" s="93">
        <f t="shared" si="11"/>
        <v>4000</v>
      </c>
      <c r="E333" s="93">
        <f t="shared" si="11"/>
        <v>0</v>
      </c>
      <c r="F333" s="62">
        <f t="shared" si="11"/>
        <v>0</v>
      </c>
    </row>
    <row r="334" spans="1:6" x14ac:dyDescent="0.25">
      <c r="A334" s="10" t="s">
        <v>134</v>
      </c>
      <c r="B334" s="253">
        <v>4000</v>
      </c>
      <c r="C334" s="134">
        <v>4000</v>
      </c>
      <c r="D334" s="134">
        <v>4000</v>
      </c>
      <c r="E334" s="134">
        <v>0</v>
      </c>
      <c r="F334" s="172">
        <v>0</v>
      </c>
    </row>
    <row r="335" spans="1:6" x14ac:dyDescent="0.25">
      <c r="A335" s="38"/>
      <c r="B335" s="250"/>
      <c r="C335" s="78"/>
      <c r="D335" s="33"/>
      <c r="E335" s="78"/>
      <c r="F335" s="33"/>
    </row>
    <row r="336" spans="1:6" x14ac:dyDescent="0.25">
      <c r="A336" s="24" t="s">
        <v>69</v>
      </c>
      <c r="B336" s="41">
        <f t="shared" ref="B336:F337" si="12">SUM(B337)</f>
        <v>82500</v>
      </c>
      <c r="C336" s="135">
        <f t="shared" si="12"/>
        <v>82500</v>
      </c>
      <c r="D336" s="135">
        <f t="shared" si="12"/>
        <v>82971</v>
      </c>
      <c r="E336" s="135">
        <f t="shared" si="12"/>
        <v>82971</v>
      </c>
      <c r="F336" s="41">
        <f t="shared" si="12"/>
        <v>82970.540000000008</v>
      </c>
    </row>
    <row r="337" spans="1:6" x14ac:dyDescent="0.25">
      <c r="A337" s="14" t="s">
        <v>135</v>
      </c>
      <c r="B337" s="57">
        <f t="shared" si="12"/>
        <v>82500</v>
      </c>
      <c r="C337" s="131">
        <f t="shared" si="12"/>
        <v>82500</v>
      </c>
      <c r="D337" s="131">
        <f t="shared" si="12"/>
        <v>82971</v>
      </c>
      <c r="E337" s="131">
        <f t="shared" si="12"/>
        <v>82971</v>
      </c>
      <c r="F337" s="57">
        <f>SUM(F338)</f>
        <v>82970.540000000008</v>
      </c>
    </row>
    <row r="338" spans="1:6" x14ac:dyDescent="0.25">
      <c r="A338" s="2" t="s">
        <v>2</v>
      </c>
      <c r="B338" s="58">
        <f>SUM(B339,B340,B341)</f>
        <v>82500</v>
      </c>
      <c r="C338" s="132">
        <f>SUM(C339,C340,C341)</f>
        <v>82500</v>
      </c>
      <c r="D338" s="132">
        <f>SUM(D339,D340,D341)</f>
        <v>82971</v>
      </c>
      <c r="E338" s="132">
        <f>SUM(E339,E340,E341)</f>
        <v>82971</v>
      </c>
      <c r="F338" s="58">
        <f>SUM(F339,F340,F341)</f>
        <v>82970.540000000008</v>
      </c>
    </row>
    <row r="339" spans="1:6" x14ac:dyDescent="0.25">
      <c r="A339" s="10" t="s">
        <v>136</v>
      </c>
      <c r="B339" s="250">
        <v>2500</v>
      </c>
      <c r="C339" s="136">
        <v>2500</v>
      </c>
      <c r="D339" s="136">
        <v>2500</v>
      </c>
      <c r="E339" s="136">
        <v>2500</v>
      </c>
      <c r="F339" s="9">
        <v>2500</v>
      </c>
    </row>
    <row r="340" spans="1:6" x14ac:dyDescent="0.25">
      <c r="A340" s="10" t="s">
        <v>137</v>
      </c>
      <c r="B340" s="250">
        <v>40000</v>
      </c>
      <c r="C340" s="136">
        <v>40000</v>
      </c>
      <c r="D340" s="136">
        <v>40000</v>
      </c>
      <c r="E340" s="136">
        <v>40000</v>
      </c>
      <c r="F340" s="30">
        <v>40000</v>
      </c>
    </row>
    <row r="341" spans="1:6" x14ac:dyDescent="0.25">
      <c r="A341" s="10" t="s">
        <v>138</v>
      </c>
      <c r="B341" s="250">
        <v>40000</v>
      </c>
      <c r="C341" s="136">
        <v>40000</v>
      </c>
      <c r="D341" s="67">
        <v>40471</v>
      </c>
      <c r="E341" s="112">
        <v>40471</v>
      </c>
      <c r="F341" s="9">
        <v>40470.54</v>
      </c>
    </row>
    <row r="342" spans="1:6" x14ac:dyDescent="0.25">
      <c r="A342" s="20" t="s">
        <v>40</v>
      </c>
      <c r="B342" s="254">
        <f>SUM(B34,B74,B82,B87,B95,B102,B115,B124,B131,B145,B154,B167,B177,B195,B201,B206,B211,B222,B227,B234,B240,B248,B253,B260,B299,B321,B326,B332,B337)</f>
        <v>8415102.6099999994</v>
      </c>
      <c r="C342" s="137">
        <f>SUM(C34,C74,C82,C87,C95,C102,C115,C124,C131,C145,C154,C167,C177,C195,C201,C206,C211,C222,C227,C234,C240,C248,C253,C260,C299,C321,C326,C332,C337+C291+C283+C278+C274+C265+C190)</f>
        <v>5257642.3599999994</v>
      </c>
      <c r="D342" s="137">
        <f>SUM(D34,D74,D82,D87,D95,D102,D115,D124,D131,D145,D154,D167,D177,D195,D201,D206,D211,D222,D227,D234,D240,D248,D253,D260,D299,D321,D326,D332,D337+D291+D283+D278+D274+D265+D190)</f>
        <v>5263583.3599999994</v>
      </c>
      <c r="E342" s="137">
        <f>SUM(E34,E74,E82,E87,E95,E102,E115,E124,E131,E145,E154,E167,E177,E190,E195,E201,E206,E211,E222,E227,E234,E240,E248,E253,E260,E273,E278,E299,E291,E283,E321,E326,E332,E337)</f>
        <v>1855451.5899999999</v>
      </c>
      <c r="F342" s="21">
        <f>SUM(F34,F74,F82,F87,F95,F102,F115,F124,F131,F145,F154,F167,F177,F190,F195,F201,F206,F211,F222,F227,F234,F240,F248,F253,F260,F273,F278,F299,F291,F283,F321,F326,F332,F337)</f>
        <v>1509882.91</v>
      </c>
    </row>
    <row r="343" spans="1:6" x14ac:dyDescent="0.25">
      <c r="A343" s="12"/>
      <c r="B343" s="255"/>
    </row>
    <row r="344" spans="1:6" ht="18.75" x14ac:dyDescent="0.3">
      <c r="A344" s="151" t="s">
        <v>25</v>
      </c>
      <c r="B344" s="256"/>
      <c r="C344" s="152"/>
      <c r="D344" s="152"/>
    </row>
    <row r="345" spans="1:6" ht="58.5" customHeight="1" x14ac:dyDescent="0.25">
      <c r="A345" s="271" t="s">
        <v>175</v>
      </c>
      <c r="B345" s="271"/>
      <c r="C345" s="271"/>
      <c r="D345" s="271"/>
      <c r="E345" s="272"/>
      <c r="F345" s="272"/>
    </row>
    <row r="346" spans="1:6" ht="16.5" customHeight="1" x14ac:dyDescent="0.25">
      <c r="A346" s="276" t="s">
        <v>176</v>
      </c>
      <c r="B346" s="276"/>
      <c r="C346" s="276"/>
      <c r="D346" s="276"/>
      <c r="E346" s="272"/>
      <c r="F346" s="272"/>
    </row>
    <row r="347" spans="1:6" ht="10.5" customHeight="1" x14ac:dyDescent="0.3">
      <c r="A347" s="268"/>
      <c r="C347" s="152"/>
      <c r="D347" s="152"/>
    </row>
    <row r="348" spans="1:6" ht="18.75" x14ac:dyDescent="0.3">
      <c r="A348" s="269" t="s">
        <v>167</v>
      </c>
      <c r="C348" s="152"/>
      <c r="D348" s="152"/>
    </row>
    <row r="349" spans="1:6" ht="18.75" x14ac:dyDescent="0.3">
      <c r="A349" s="269" t="s">
        <v>180</v>
      </c>
      <c r="C349" s="152"/>
      <c r="D349" s="152"/>
    </row>
    <row r="350" spans="1:6" ht="18.75" x14ac:dyDescent="0.3">
      <c r="A350" s="269" t="s">
        <v>182</v>
      </c>
      <c r="C350" s="152"/>
      <c r="D350" s="152"/>
    </row>
    <row r="351" spans="1:6" ht="18.75" x14ac:dyDescent="0.3">
      <c r="A351" s="268"/>
      <c r="B351" s="277" t="s">
        <v>26</v>
      </c>
      <c r="C351" s="272"/>
      <c r="D351" s="152"/>
    </row>
    <row r="352" spans="1:6" ht="18.75" x14ac:dyDescent="0.3">
      <c r="B352" s="277" t="s">
        <v>27</v>
      </c>
      <c r="C352" s="272"/>
      <c r="D352" s="152"/>
    </row>
    <row r="353" spans="2:4" ht="18.75" x14ac:dyDescent="0.3">
      <c r="B353" s="277" t="s">
        <v>28</v>
      </c>
      <c r="C353" s="272"/>
      <c r="D353" s="152"/>
    </row>
  </sheetData>
  <mergeCells count="23">
    <mergeCell ref="B352:C352"/>
    <mergeCell ref="B351:C351"/>
    <mergeCell ref="B353:C353"/>
    <mergeCell ref="A29:F29"/>
    <mergeCell ref="A30:F30"/>
    <mergeCell ref="A345:F345"/>
    <mergeCell ref="A346:F346"/>
    <mergeCell ref="A7:D7"/>
    <mergeCell ref="A16:B16"/>
    <mergeCell ref="A20:B20"/>
    <mergeCell ref="A8:F8"/>
    <mergeCell ref="A17:F17"/>
    <mergeCell ref="A18:F18"/>
    <mergeCell ref="A5:B5"/>
    <mergeCell ref="A1:F1"/>
    <mergeCell ref="A3:F3"/>
    <mergeCell ref="A4:F4"/>
    <mergeCell ref="A6:F6"/>
    <mergeCell ref="A26:D26"/>
    <mergeCell ref="A27:F27"/>
    <mergeCell ref="A24:F24"/>
    <mergeCell ref="A22:F22"/>
    <mergeCell ref="A23:F23"/>
  </mergeCells>
  <phoneticPr fontId="11" type="noConversion"/>
  <pageMargins left="0.7" right="0.7" top="0.75" bottom="0.75" header="0.3" footer="0.3"/>
  <pageSetup paperSize="9" scale="67" fitToHeight="0" orientation="portrait" r:id="rId1"/>
  <headerFooter>
    <oddFooter>Stranica &amp;P</oddFooter>
  </headerFooter>
  <rowBreaks count="3" manualBreakCount="3">
    <brk id="164" max="5" man="1"/>
    <brk id="234" max="5" man="1"/>
    <brk id="30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 Hajnić</dc:creator>
  <cp:lastModifiedBy>Ured Pročelnika</cp:lastModifiedBy>
  <cp:lastPrinted>2026-04-28T08:03:14Z</cp:lastPrinted>
  <dcterms:created xsi:type="dcterms:W3CDTF">2018-11-21T11:55:28Z</dcterms:created>
  <dcterms:modified xsi:type="dcterms:W3CDTF">2026-05-19T08:46:27Z</dcterms:modified>
</cp:coreProperties>
</file>